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Eelarveosakond\oma\Eelarve\2023 ea seadus\Eelarved\"/>
    </mc:Choice>
  </mc:AlternateContent>
  <xr:revisionPtr revIDLastSave="0" documentId="13_ncr:1_{C8D2E980-A11A-4E7C-9411-DB7E3A1845B7}" xr6:coauthVersionLast="47" xr6:coauthVersionMax="47" xr10:uidLastSave="{00000000-0000-0000-0000-000000000000}"/>
  <bookViews>
    <workbookView xWindow="-108" yWindow="-108" windowWidth="23256" windowHeight="12576" xr2:uid="{E6C8ACCF-4122-4EEB-9111-5DFB8A915D6D}"/>
  </bookViews>
  <sheets>
    <sheet name="Lisa 2 TRAM" sheetId="1" r:id="rId1"/>
  </sheets>
  <definedNames>
    <definedName name="_xlnm._FilterDatabase" localSheetId="0" hidden="1">'Lisa 2 TRAM'!$A$14:$I$112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0" i="1" l="1"/>
  <c r="M75" i="1"/>
  <c r="M70" i="1"/>
  <c r="M63" i="1"/>
  <c r="M7" i="1"/>
  <c r="M8" i="1" s="1"/>
  <c r="M9" i="1"/>
  <c r="M10" i="1"/>
  <c r="M11" i="1"/>
  <c r="M12" i="1"/>
  <c r="M17" i="1"/>
  <c r="M37" i="1"/>
  <c r="M62" i="1"/>
  <c r="M36" i="1" s="1"/>
  <c r="M35" i="1" s="1"/>
  <c r="N86" i="1"/>
  <c r="N62" i="1"/>
  <c r="N36" i="1" s="1"/>
  <c r="N37" i="1"/>
  <c r="N17" i="1"/>
  <c r="N7" i="1"/>
  <c r="N8" i="1" s="1"/>
  <c r="N9" i="1"/>
  <c r="N10" i="1"/>
  <c r="N11" i="1"/>
  <c r="N12" i="1"/>
  <c r="J86" i="1"/>
  <c r="K86" i="1"/>
  <c r="J62" i="1"/>
  <c r="J36" i="1" s="1"/>
  <c r="K62" i="1"/>
  <c r="K36" i="1" s="1"/>
  <c r="J37" i="1"/>
  <c r="K37" i="1"/>
  <c r="J17" i="1"/>
  <c r="K17" i="1"/>
  <c r="N35" i="1" l="1"/>
  <c r="M13" i="1"/>
  <c r="J35" i="1"/>
  <c r="N13" i="1"/>
  <c r="K35" i="1"/>
  <c r="K7" i="1"/>
  <c r="K8" i="1" s="1"/>
  <c r="K9" i="1"/>
  <c r="K10" i="1"/>
  <c r="K11" i="1"/>
  <c r="K12" i="1"/>
  <c r="K13" i="1" l="1"/>
  <c r="I82" i="1"/>
  <c r="L82" i="1" s="1"/>
  <c r="O82" i="1" s="1"/>
  <c r="J7" i="1"/>
  <c r="J8" i="1" s="1"/>
  <c r="J9" i="1"/>
  <c r="J10" i="1"/>
  <c r="J11" i="1"/>
  <c r="J12" i="1"/>
  <c r="J13" i="1" l="1"/>
  <c r="I49" i="1" l="1"/>
  <c r="L49" i="1" s="1"/>
  <c r="O49" i="1" s="1"/>
  <c r="I42" i="1"/>
  <c r="L42" i="1" s="1"/>
  <c r="O42" i="1" s="1"/>
  <c r="H7" i="1"/>
  <c r="H8" i="1" s="1"/>
  <c r="H9" i="1"/>
  <c r="H10" i="1"/>
  <c r="H11" i="1"/>
  <c r="H12" i="1"/>
  <c r="I88" i="1"/>
  <c r="L88" i="1" s="1"/>
  <c r="O88" i="1" s="1"/>
  <c r="I89" i="1"/>
  <c r="L89" i="1" s="1"/>
  <c r="O89" i="1" s="1"/>
  <c r="I90" i="1"/>
  <c r="L90" i="1" s="1"/>
  <c r="O90" i="1" s="1"/>
  <c r="I91" i="1"/>
  <c r="L91" i="1" s="1"/>
  <c r="O91" i="1" s="1"/>
  <c r="I92" i="1"/>
  <c r="L92" i="1" s="1"/>
  <c r="O92" i="1" s="1"/>
  <c r="I93" i="1"/>
  <c r="L93" i="1" s="1"/>
  <c r="O93" i="1" s="1"/>
  <c r="I94" i="1"/>
  <c r="L94" i="1" s="1"/>
  <c r="O94" i="1" s="1"/>
  <c r="I95" i="1"/>
  <c r="L95" i="1" s="1"/>
  <c r="O95" i="1" s="1"/>
  <c r="I96" i="1"/>
  <c r="L96" i="1" s="1"/>
  <c r="O96" i="1" s="1"/>
  <c r="I97" i="1"/>
  <c r="L97" i="1" s="1"/>
  <c r="O97" i="1" s="1"/>
  <c r="I98" i="1"/>
  <c r="L98" i="1" s="1"/>
  <c r="O98" i="1" s="1"/>
  <c r="I99" i="1"/>
  <c r="L99" i="1" s="1"/>
  <c r="O99" i="1" s="1"/>
  <c r="I100" i="1"/>
  <c r="L100" i="1" s="1"/>
  <c r="O100" i="1" s="1"/>
  <c r="I101" i="1"/>
  <c r="L101" i="1" s="1"/>
  <c r="O101" i="1" s="1"/>
  <c r="I102" i="1"/>
  <c r="L102" i="1" s="1"/>
  <c r="O102" i="1" s="1"/>
  <c r="I103" i="1"/>
  <c r="L103" i="1" s="1"/>
  <c r="O103" i="1" s="1"/>
  <c r="I104" i="1"/>
  <c r="L104" i="1" s="1"/>
  <c r="O104" i="1" s="1"/>
  <c r="I105" i="1"/>
  <c r="L105" i="1" s="1"/>
  <c r="O105" i="1" s="1"/>
  <c r="I106" i="1"/>
  <c r="L106" i="1" s="1"/>
  <c r="O106" i="1" s="1"/>
  <c r="I107" i="1"/>
  <c r="L107" i="1" s="1"/>
  <c r="O107" i="1" s="1"/>
  <c r="I108" i="1"/>
  <c r="L108" i="1" s="1"/>
  <c r="O108" i="1" s="1"/>
  <c r="I109" i="1"/>
  <c r="L109" i="1" s="1"/>
  <c r="O109" i="1" s="1"/>
  <c r="I110" i="1"/>
  <c r="L110" i="1" s="1"/>
  <c r="O110" i="1" s="1"/>
  <c r="I111" i="1"/>
  <c r="L111" i="1" s="1"/>
  <c r="O111" i="1" s="1"/>
  <c r="I112" i="1"/>
  <c r="L112" i="1" s="1"/>
  <c r="O112" i="1" s="1"/>
  <c r="I87" i="1"/>
  <c r="L87" i="1" s="1"/>
  <c r="O87" i="1" s="1"/>
  <c r="H86" i="1"/>
  <c r="I64" i="1"/>
  <c r="L64" i="1" s="1"/>
  <c r="O64" i="1" s="1"/>
  <c r="I65" i="1"/>
  <c r="L65" i="1" s="1"/>
  <c r="O65" i="1" s="1"/>
  <c r="I66" i="1"/>
  <c r="L66" i="1" s="1"/>
  <c r="O66" i="1" s="1"/>
  <c r="I67" i="1"/>
  <c r="L67" i="1" s="1"/>
  <c r="O67" i="1" s="1"/>
  <c r="I68" i="1"/>
  <c r="L68" i="1" s="1"/>
  <c r="O68" i="1" s="1"/>
  <c r="I69" i="1"/>
  <c r="L69" i="1" s="1"/>
  <c r="O69" i="1" s="1"/>
  <c r="I70" i="1"/>
  <c r="L70" i="1" s="1"/>
  <c r="O70" i="1" s="1"/>
  <c r="I71" i="1"/>
  <c r="L71" i="1" s="1"/>
  <c r="O71" i="1" s="1"/>
  <c r="I72" i="1"/>
  <c r="L72" i="1" s="1"/>
  <c r="O72" i="1" s="1"/>
  <c r="I73" i="1"/>
  <c r="L73" i="1" s="1"/>
  <c r="O73" i="1" s="1"/>
  <c r="I74" i="1"/>
  <c r="L74" i="1" s="1"/>
  <c r="O74" i="1" s="1"/>
  <c r="I75" i="1"/>
  <c r="L75" i="1" s="1"/>
  <c r="O75" i="1" s="1"/>
  <c r="I76" i="1"/>
  <c r="L76" i="1" s="1"/>
  <c r="O76" i="1" s="1"/>
  <c r="I77" i="1"/>
  <c r="L77" i="1" s="1"/>
  <c r="O77" i="1" s="1"/>
  <c r="I78" i="1"/>
  <c r="L78" i="1" s="1"/>
  <c r="O78" i="1" s="1"/>
  <c r="I79" i="1"/>
  <c r="L79" i="1" s="1"/>
  <c r="O79" i="1" s="1"/>
  <c r="I80" i="1"/>
  <c r="L80" i="1" s="1"/>
  <c r="O80" i="1" s="1"/>
  <c r="I81" i="1"/>
  <c r="L81" i="1" s="1"/>
  <c r="O81" i="1" s="1"/>
  <c r="I83" i="1"/>
  <c r="L83" i="1" s="1"/>
  <c r="O83" i="1" s="1"/>
  <c r="I84" i="1"/>
  <c r="L84" i="1" s="1"/>
  <c r="O84" i="1" s="1"/>
  <c r="I85" i="1"/>
  <c r="L85" i="1" s="1"/>
  <c r="O85" i="1" s="1"/>
  <c r="I63" i="1"/>
  <c r="L63" i="1" s="1"/>
  <c r="O63" i="1" s="1"/>
  <c r="H62" i="1"/>
  <c r="H36" i="1" s="1"/>
  <c r="I39" i="1"/>
  <c r="L39" i="1" s="1"/>
  <c r="O39" i="1" s="1"/>
  <c r="I40" i="1"/>
  <c r="L40" i="1" s="1"/>
  <c r="O40" i="1" s="1"/>
  <c r="I41" i="1"/>
  <c r="L41" i="1" s="1"/>
  <c r="O41" i="1" s="1"/>
  <c r="I43" i="1"/>
  <c r="L43" i="1" s="1"/>
  <c r="O43" i="1" s="1"/>
  <c r="I44" i="1"/>
  <c r="L44" i="1" s="1"/>
  <c r="O44" i="1" s="1"/>
  <c r="I45" i="1"/>
  <c r="L45" i="1" s="1"/>
  <c r="O45" i="1" s="1"/>
  <c r="I46" i="1"/>
  <c r="L46" i="1" s="1"/>
  <c r="O46" i="1" s="1"/>
  <c r="I47" i="1"/>
  <c r="L47" i="1" s="1"/>
  <c r="O47" i="1" s="1"/>
  <c r="I48" i="1"/>
  <c r="L48" i="1" s="1"/>
  <c r="O48" i="1" s="1"/>
  <c r="I50" i="1"/>
  <c r="L50" i="1" s="1"/>
  <c r="O50" i="1" s="1"/>
  <c r="I51" i="1"/>
  <c r="L51" i="1" s="1"/>
  <c r="O51" i="1" s="1"/>
  <c r="I52" i="1"/>
  <c r="L52" i="1" s="1"/>
  <c r="O52" i="1" s="1"/>
  <c r="I53" i="1"/>
  <c r="L53" i="1" s="1"/>
  <c r="O53" i="1" s="1"/>
  <c r="I54" i="1"/>
  <c r="L54" i="1" s="1"/>
  <c r="O54" i="1" s="1"/>
  <c r="I55" i="1"/>
  <c r="L55" i="1" s="1"/>
  <c r="O55" i="1" s="1"/>
  <c r="I56" i="1"/>
  <c r="L56" i="1" s="1"/>
  <c r="O56" i="1" s="1"/>
  <c r="I57" i="1"/>
  <c r="L57" i="1" s="1"/>
  <c r="O57" i="1" s="1"/>
  <c r="I58" i="1"/>
  <c r="L58" i="1" s="1"/>
  <c r="O58" i="1" s="1"/>
  <c r="I59" i="1"/>
  <c r="L59" i="1" s="1"/>
  <c r="O59" i="1" s="1"/>
  <c r="I60" i="1"/>
  <c r="L60" i="1" s="1"/>
  <c r="O60" i="1" s="1"/>
  <c r="I61" i="1"/>
  <c r="L61" i="1" s="1"/>
  <c r="O61" i="1" s="1"/>
  <c r="I38" i="1"/>
  <c r="L38" i="1" s="1"/>
  <c r="O38" i="1" s="1"/>
  <c r="H37" i="1"/>
  <c r="I19" i="1"/>
  <c r="L19" i="1" s="1"/>
  <c r="O19" i="1" s="1"/>
  <c r="I20" i="1"/>
  <c r="L20" i="1" s="1"/>
  <c r="O20" i="1" s="1"/>
  <c r="I21" i="1"/>
  <c r="L21" i="1" s="1"/>
  <c r="O21" i="1" s="1"/>
  <c r="I22" i="1"/>
  <c r="L22" i="1" s="1"/>
  <c r="O22" i="1" s="1"/>
  <c r="I23" i="1"/>
  <c r="L23" i="1" s="1"/>
  <c r="O23" i="1" s="1"/>
  <c r="I24" i="1"/>
  <c r="L24" i="1" s="1"/>
  <c r="O24" i="1" s="1"/>
  <c r="I25" i="1"/>
  <c r="L25" i="1" s="1"/>
  <c r="O25" i="1" s="1"/>
  <c r="I26" i="1"/>
  <c r="L26" i="1" s="1"/>
  <c r="O26" i="1" s="1"/>
  <c r="I27" i="1"/>
  <c r="L27" i="1" s="1"/>
  <c r="O27" i="1" s="1"/>
  <c r="I28" i="1"/>
  <c r="L28" i="1" s="1"/>
  <c r="O28" i="1" s="1"/>
  <c r="I29" i="1"/>
  <c r="L29" i="1" s="1"/>
  <c r="O29" i="1" s="1"/>
  <c r="I30" i="1"/>
  <c r="L30" i="1" s="1"/>
  <c r="O30" i="1" s="1"/>
  <c r="I31" i="1"/>
  <c r="L31" i="1" s="1"/>
  <c r="O31" i="1" s="1"/>
  <c r="I32" i="1"/>
  <c r="L32" i="1" s="1"/>
  <c r="O32" i="1" s="1"/>
  <c r="I33" i="1"/>
  <c r="L33" i="1" s="1"/>
  <c r="O33" i="1" s="1"/>
  <c r="I34" i="1"/>
  <c r="L34" i="1" s="1"/>
  <c r="O34" i="1" s="1"/>
  <c r="I18" i="1"/>
  <c r="L18" i="1" s="1"/>
  <c r="O18" i="1" s="1"/>
  <c r="H17" i="1"/>
  <c r="G86" i="1"/>
  <c r="G62" i="1"/>
  <c r="G36" i="1" s="1"/>
  <c r="G37" i="1"/>
  <c r="G17" i="1"/>
  <c r="G12" i="1"/>
  <c r="G11" i="1"/>
  <c r="G10" i="1"/>
  <c r="G9" i="1"/>
  <c r="G7" i="1"/>
  <c r="G8" i="1" s="1"/>
  <c r="O10" i="1" l="1"/>
  <c r="O62" i="1"/>
  <c r="O36" i="1" s="1"/>
  <c r="O35" i="1" s="1"/>
  <c r="O37" i="1"/>
  <c r="O17" i="1"/>
  <c r="O7" i="1"/>
  <c r="O8" i="1" s="1"/>
  <c r="O12" i="1"/>
  <c r="O86" i="1"/>
  <c r="O9" i="1"/>
  <c r="O11" i="1"/>
  <c r="L62" i="1"/>
  <c r="L36" i="1" s="1"/>
  <c r="L37" i="1"/>
  <c r="L17" i="1"/>
  <c r="L86" i="1"/>
  <c r="L11" i="1"/>
  <c r="L7" i="1"/>
  <c r="L8" i="1" s="1"/>
  <c r="L10" i="1"/>
  <c r="L9" i="1"/>
  <c r="L12" i="1"/>
  <c r="H13" i="1"/>
  <c r="H35" i="1"/>
  <c r="I10" i="1"/>
  <c r="I11" i="1"/>
  <c r="I9" i="1"/>
  <c r="I37" i="1"/>
  <c r="I86" i="1"/>
  <c r="I62" i="1"/>
  <c r="I36" i="1" s="1"/>
  <c r="G13" i="1"/>
  <c r="I12" i="1"/>
  <c r="I7" i="1"/>
  <c r="I8" i="1" s="1"/>
  <c r="I17" i="1"/>
  <c r="G35" i="1"/>
  <c r="O13" i="1" l="1"/>
  <c r="L35" i="1"/>
  <c r="L13" i="1"/>
  <c r="I35" i="1"/>
  <c r="I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tc={52834184-FA38-46EA-933B-D2542607DBBF}</author>
    <author>tc={435C051D-B6C7-4AD6-A8B1-6F511FAFA68F}</author>
  </authors>
  <commentList>
    <comment ref="G26" authorId="0" shapeId="0" xr:uid="{52834184-FA38-46EA-933B-D2542607DBB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Tulud materiaalsete varade müügist konto 3827</t>
      </text>
    </comment>
    <comment ref="G33" authorId="1" shapeId="0" xr:uid="{435C051D-B6C7-4AD6-A8B1-6F511FAFA68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Tulud kultuuri- ja kunstialasest tegevusest konto 3221</t>
      </text>
    </comment>
  </commentList>
</comments>
</file>

<file path=xl/sharedStrings.xml><?xml version="1.0" encoding="utf-8"?>
<sst xmlns="http://schemas.openxmlformats.org/spreadsheetml/2006/main" count="374" uniqueCount="129">
  <si>
    <t>Lisa 2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</si>
  <si>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</si>
  <si>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</si>
  <si>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</si>
  <si>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</si>
  <si>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</si>
  <si>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</si>
  <si>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</si>
  <si>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</si>
  <si>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</si>
  <si>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</si>
  <si>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</si>
  <si>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</si>
  <si>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</si>
  <si>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Kinnitatud eelarve 2023</t>
  </si>
  <si>
    <t>Lõplik eelarve 2023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</si>
  <si>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</si>
  <si>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</si>
  <si>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</si>
  <si>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</si>
  <si>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</si>
  <si>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</si>
  <si>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</si>
  <si>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</si>
  <si>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Laevakinnistusraamatu toimingute riigilõiv</t>
  </si>
  <si>
    <t xml:space="preserve">Liiklusregistri toimingute riigilõiv </t>
  </si>
  <si>
    <t>Bussiveo liiniloa väljastamise riigilõiv</t>
  </si>
  <si>
    <t>Lennunduse valdkonna toimingute riigilõiv</t>
  </si>
  <si>
    <t>Raudteeseaduse alusel teostatavate toimingute riigilõiv</t>
  </si>
  <si>
    <t>Veetranspordi valdkonna toimingute riigilõiv</t>
  </si>
  <si>
    <t>Kasutamisõiguse tasu (karjääride kasutusvaldused)</t>
  </si>
  <si>
    <t>Veeteetasu</t>
  </si>
  <si>
    <t>Teekasutustasu</t>
  </si>
  <si>
    <t>Üür ja rent</t>
  </si>
  <si>
    <t>Kasum/kahjum varude ja põhivara müügist</t>
  </si>
  <si>
    <t>Võlalt arvestatud intressitulu (va finantstulu)</t>
  </si>
  <si>
    <t>Trahvid, sunniraha ja menetluskulude hüvitised</t>
  </si>
  <si>
    <t>40</t>
  </si>
  <si>
    <t>Saadud välistoetused</t>
  </si>
  <si>
    <t>44</t>
  </si>
  <si>
    <t xml:space="preserve">Omatulud transpordi- ja sidealasest tegevusest </t>
  </si>
  <si>
    <t>Tulud Maanteemuuseumi tegevusest</t>
  </si>
  <si>
    <t>45</t>
  </si>
  <si>
    <t>Muud tulud - leppetrahvid ja kindlustushüvitised</t>
  </si>
  <si>
    <t>TULEMUSVALDKOND  TRANSPORT</t>
  </si>
  <si>
    <t>PROGRAMM  TRANSPORDI  KONKURENTSIVÕIME  JA  LIIKUVUS</t>
  </si>
  <si>
    <t>INVESTEERINGUD  KOKKU</t>
  </si>
  <si>
    <t>TRTR0000</t>
  </si>
  <si>
    <t>Investeeringud transporti</t>
  </si>
  <si>
    <t>20</t>
  </si>
  <si>
    <t>IN001000</t>
  </si>
  <si>
    <t>Inventar</t>
  </si>
  <si>
    <t>IN002000</t>
  </si>
  <si>
    <t>IT investeeringud</t>
  </si>
  <si>
    <t>IN005000</t>
  </si>
  <si>
    <t>Muud investeeringud</t>
  </si>
  <si>
    <t>IN070054</t>
  </si>
  <si>
    <t>VA Rohuküla tootmisbaasi uuendamine</t>
  </si>
  <si>
    <t>IN070098</t>
  </si>
  <si>
    <t>Rohuküla sadama kai taastamine</t>
  </si>
  <si>
    <t>IN070194</t>
  </si>
  <si>
    <t>Veeteede süvendamine</t>
  </si>
  <si>
    <t>IN070433</t>
  </si>
  <si>
    <t>Riigimaanteede remondi koondprojekt</t>
  </si>
  <si>
    <t>IN070442</t>
  </si>
  <si>
    <t>Tuletornid</t>
  </si>
  <si>
    <t>IN070968</t>
  </si>
  <si>
    <t>Transpordiameti hoonete renoveerimine</t>
  </si>
  <si>
    <t>IN070969</t>
  </si>
  <si>
    <t>Maade soetamine</t>
  </si>
  <si>
    <t>IN003000</t>
  </si>
  <si>
    <t>Transpordivahendid</t>
  </si>
  <si>
    <t>IN070024</t>
  </si>
  <si>
    <t>E265 Tallinna ringtee II etapp</t>
  </si>
  <si>
    <t>IN070051</t>
  </si>
  <si>
    <t>Rail Baltic arendus</t>
  </si>
  <si>
    <t>IN070977</t>
  </si>
  <si>
    <t>Pärnu-Uulu 2+2 tee</t>
  </si>
  <si>
    <t>IN070978</t>
  </si>
  <si>
    <t>Sauga-Pärnu 2+2 tee</t>
  </si>
  <si>
    <t>IN070989</t>
  </si>
  <si>
    <t>Neanurme-Pikknurme 2+1 tee</t>
  </si>
  <si>
    <t>IN070991</t>
  </si>
  <si>
    <t>Libatse-Nurme 2+2 tee</t>
  </si>
  <si>
    <t>Investeeringud (5. parvlaeva soetamine)</t>
  </si>
  <si>
    <t>43</t>
  </si>
  <si>
    <t>IN003035</t>
  </si>
  <si>
    <t>Vähese heitega transport CO2 tulust</t>
  </si>
  <si>
    <t>KULUD KOKKU</t>
  </si>
  <si>
    <t>TRTR0302</t>
  </si>
  <si>
    <t>Veetransporditaristu arendamine ja korrashoid</t>
  </si>
  <si>
    <t>SE070003</t>
  </si>
  <si>
    <t>Talvine navigatsioon</t>
  </si>
  <si>
    <t>SE000035</t>
  </si>
  <si>
    <t>CO2 kvooditulust rahastatavad projektid</t>
  </si>
  <si>
    <t>Kulud (5. parvlaeva soetamine)</t>
  </si>
  <si>
    <t>60</t>
  </si>
  <si>
    <t>TRTR0304</t>
  </si>
  <si>
    <t>Maaneetransporditaristu arendamine ja korrashoid</t>
  </si>
  <si>
    <t>SE000028</t>
  </si>
  <si>
    <t>Vahendid RKASile</t>
  </si>
  <si>
    <t>TRTR0306</t>
  </si>
  <si>
    <t>Ohutu ja säästlik transpordisüsteem</t>
  </si>
  <si>
    <t>TRTR0401</t>
  </si>
  <si>
    <t>Liikuvusteenuse arendamine ja soodustamine</t>
  </si>
  <si>
    <t>Kulud (sh toetused ühistranspordile)</t>
  </si>
  <si>
    <t>KÄIBEMAKS  KOKKU</t>
  </si>
  <si>
    <t>EELARVE_ULE</t>
  </si>
  <si>
    <t>2023_01</t>
  </si>
  <si>
    <t>IN070057</t>
  </si>
  <si>
    <t>Kose-Mäo neljarealiseks ehitamine</t>
  </si>
  <si>
    <t>SR070173</t>
  </si>
  <si>
    <t>Keri tuletorni I etapi rek</t>
  </si>
  <si>
    <t>2022. a-st erak ülek vahendid MKMi 23.01.2023 KK nr 4</t>
  </si>
  <si>
    <r>
      <rPr>
        <sz val="10"/>
        <rFont val="Times New Roman"/>
        <family val="1"/>
        <charset val="186"/>
      </rPr>
      <t xml:space="preserve">* </t>
    </r>
    <r>
      <rPr>
        <sz val="10"/>
        <color indexed="8"/>
        <rFont val="Times New Roman"/>
        <family val="1"/>
        <charset val="186"/>
      </rPr>
      <t>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  </r>
  </si>
  <si>
    <t>VR070063</t>
  </si>
  <si>
    <t>Kommertsliinidel tasuta vedamise kohust</t>
  </si>
  <si>
    <t>2023 RE seaduse muudatus (I pa)</t>
  </si>
  <si>
    <t>SEADUSE_ MUUDATUS</t>
  </si>
  <si>
    <t xml:space="preserve">2023_08    </t>
  </si>
  <si>
    <t>2022. a-st ülek vahendid MKMi 22.06.2023 KK nr 119</t>
  </si>
  <si>
    <t>2023_05</t>
  </si>
  <si>
    <t>Transpordiamet kuni 30.06.2023</t>
  </si>
  <si>
    <t>2023_06</t>
  </si>
  <si>
    <t xml:space="preserve">2023_03; 2023_05   </t>
  </si>
  <si>
    <t>2023 RE seaduse muudatus (II pa)</t>
  </si>
  <si>
    <t>Kinnitatud eelarve 18.08.2023</t>
  </si>
  <si>
    <t>Aktiga KLIMile ja REMile üle antud</t>
  </si>
  <si>
    <t>Ettevõtlus- ja infotehnoloogiaministri ning majandus- ja taristuministri käskkirja "Majandus- ja Kommunikatsiooni-                                                                                                                                                                                   ministeeriumi ja tema valitsemisala asutuste 2023.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</si>
</sst>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i/>
      <sz val="9"/>
      <color theme="1"/>
      <name val="Times New Roman"/>
      <family val="1"/>
      <charset val="186"/>
    </font>
    <font>
      <b/>
      <sz val="9.5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/>
    <xf numFmtId="0" fontId="0" fillId="0" borderId="0" xfId="0" applyAlignment="1">
      <alignment horizontal="center"/>
    </xf>
    <xf numFmtId="3" fontId="5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/>
    </xf>
    <xf numFmtId="3" fontId="8" fillId="0" borderId="0" xfId="1" applyNumberFormat="1" applyFont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9" fillId="3" borderId="1" xfId="2" applyNumberFormat="1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/>
    </xf>
    <xf numFmtId="0" fontId="11" fillId="2" borderId="1" xfId="2" applyFont="1" applyFill="1" applyBorder="1" applyAlignment="1">
      <alignment horizontal="right" vertical="center" wrapText="1"/>
    </xf>
    <xf numFmtId="3" fontId="3" fillId="2" borderId="1" xfId="0" applyNumberFormat="1" applyFont="1" applyFill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/>
    <xf numFmtId="0" fontId="14" fillId="0" borderId="1" xfId="2" applyFont="1" applyBorder="1" applyAlignment="1">
      <alignment horizontal="left"/>
    </xf>
    <xf numFmtId="3" fontId="15" fillId="0" borderId="1" xfId="2" applyNumberFormat="1" applyFont="1" applyBorder="1" applyAlignment="1">
      <alignment horizontal="left"/>
    </xf>
    <xf numFmtId="3" fontId="14" fillId="0" borderId="1" xfId="2" applyNumberFormat="1" applyFont="1" applyBorder="1" applyAlignment="1">
      <alignment horizontal="left"/>
    </xf>
    <xf numFmtId="0" fontId="14" fillId="0" borderId="1" xfId="2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3" fontId="14" fillId="0" borderId="1" xfId="2" applyNumberFormat="1" applyFont="1" applyBorder="1" applyAlignment="1">
      <alignment horizontal="left" vertical="center" wrapText="1"/>
    </xf>
    <xf numFmtId="3" fontId="14" fillId="0" borderId="1" xfId="2" applyNumberFormat="1" applyFont="1" applyBorder="1" applyAlignment="1">
      <alignment vertical="top" wrapText="1"/>
    </xf>
    <xf numFmtId="3" fontId="15" fillId="0" borderId="1" xfId="0" applyNumberFormat="1" applyFont="1" applyBorder="1" applyAlignment="1">
      <alignment horizontal="left" wrapText="1"/>
    </xf>
    <xf numFmtId="0" fontId="15" fillId="0" borderId="1" xfId="0" applyFont="1" applyBorder="1" applyAlignment="1">
      <alignment wrapText="1"/>
    </xf>
    <xf numFmtId="0" fontId="16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0" fillId="2" borderId="1" xfId="0" applyFill="1" applyBorder="1"/>
    <xf numFmtId="0" fontId="1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/>
    <xf numFmtId="0" fontId="2" fillId="0" borderId="1" xfId="0" applyFont="1" applyBorder="1" applyAlignment="1">
      <alignment wrapText="1"/>
    </xf>
    <xf numFmtId="0" fontId="16" fillId="2" borderId="1" xfId="0" applyFont="1" applyFill="1" applyBorder="1"/>
    <xf numFmtId="0" fontId="2" fillId="0" borderId="0" xfId="0" applyFont="1" applyAlignment="1">
      <alignment vertical="top" wrapText="1"/>
    </xf>
    <xf numFmtId="0" fontId="9" fillId="3" borderId="1" xfId="0" applyFont="1" applyFill="1" applyBorder="1" applyAlignment="1">
      <alignment vertical="center" wrapText="1"/>
    </xf>
    <xf numFmtId="3" fontId="18" fillId="0" borderId="1" xfId="2" applyNumberFormat="1" applyFont="1" applyBorder="1" applyAlignment="1">
      <alignment horizontal="center" vertical="center" wrapText="1"/>
    </xf>
    <xf numFmtId="3" fontId="14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3" fontId="19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3" fontId="9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3" fillId="2" borderId="1" xfId="2" applyFont="1" applyFill="1" applyBorder="1" applyAlignment="1">
      <alignment horizontal="left"/>
    </xf>
    <xf numFmtId="0" fontId="13" fillId="2" borderId="1" xfId="1" applyFont="1" applyFill="1" applyBorder="1" applyAlignment="1">
      <alignment horizontal="left"/>
    </xf>
    <xf numFmtId="0" fontId="13" fillId="3" borderId="1" xfId="1" applyFont="1" applyFill="1" applyBorder="1" applyAlignment="1">
      <alignment horizontal="left"/>
    </xf>
    <xf numFmtId="0" fontId="2" fillId="0" borderId="0" xfId="0" applyFont="1" applyAlignment="1">
      <alignment horizontal="right" wrapText="1"/>
    </xf>
    <xf numFmtId="0" fontId="0" fillId="0" borderId="0" xfId="0"/>
    <xf numFmtId="0" fontId="0" fillId="0" borderId="0" xfId="0" applyAlignment="1">
      <alignment vertical="center" wrapText="1"/>
    </xf>
  </cellXfs>
  <cellStyles count="3">
    <cellStyle name="Normaallaad" xfId="0" builtinId="0"/>
    <cellStyle name="Normaallaad 2" xfId="1" xr:uid="{5A97ACEE-F921-4971-B628-03E94C82D808}"/>
    <cellStyle name="Normaallaad 4" xfId="2" xr:uid="{8F1FC133-B6BA-43F8-9347-D2642AF4A4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384D19F1-A1FE-4C55-A423-A2AE6EB8E943}" userId="S::krista.fazijev@mkm.ee::87d024f3-374d-4c61-833f-1dd39a9c49f4" providerId="AD"/>
</personList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26" dT="2022-12-29T15:36:48.11" personId="{384D19F1-A1FE-4C55-A423-A2AE6EB8E943}" id="{52834184-FA38-46EA-933B-D2542607DBBF}">
    <text>Tulud materiaalsete varade müügist konto 3827</text>
  </threadedComment>
  <threadedComment ref="G33" dT="2022-12-29T15:41:01.13" personId="{384D19F1-A1FE-4C55-A423-A2AE6EB8E943}" id="{435C051D-B6C7-4AD6-A8B1-6F511FAFA68F}">
    <text>Tulud kultuuri- ja kunstialasest tegevusest konto 3221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A2471-3E6B-48A9-8EE7-0BDFB09A910A}">
  <sheetPr>
    <pageSetUpPr fitToPage="1"/>
  </sheetPr>
  <dimension ref="A1:P116"/>
  <sheetViews>
    <sheetView tabSelected="1" zoomScaleNormal="100" workbookViewId="0">
      <selection activeCell="A119" sqref="A119"/>
    </sheetView>
  </sheetViews>
  <sheetFormatPr defaultRowHeight="14.4" outlineLevelCol="1" x14ac:dyDescent="0.3"/>
  <cols>
    <col min="1" max="1" width="11" customWidth="1"/>
    <col min="2" max="2" width="22.33203125" customWidth="1"/>
    <col min="3" max="3" width="7.44140625" style="6" customWidth="1"/>
    <col min="4" max="4" width="10.33203125" customWidth="1"/>
    <col min="5" max="5" width="32" customWidth="1"/>
    <col min="6" max="6" width="36.6640625" customWidth="1"/>
    <col min="7" max="7" width="15.6640625" hidden="1" customWidth="1" outlineLevel="1"/>
    <col min="8" max="8" width="14.88671875" hidden="1" customWidth="1" outlineLevel="1"/>
    <col min="9" max="9" width="12.6640625" hidden="1" customWidth="1" outlineLevel="1" collapsed="1"/>
    <col min="10" max="10" width="13.5546875" hidden="1" customWidth="1" outlineLevel="1"/>
    <col min="11" max="11" width="12.88671875" hidden="1" customWidth="1" outlineLevel="1"/>
    <col min="12" max="12" width="12" customWidth="1" collapsed="1"/>
    <col min="13" max="13" width="12" customWidth="1"/>
    <col min="14" max="14" width="14.33203125" customWidth="1"/>
    <col min="15" max="15" width="14.109375" customWidth="1"/>
  </cols>
  <sheetData>
    <row r="1" spans="1:15" s="1" customFormat="1" ht="12.75" customHeight="1" x14ac:dyDescent="0.25">
      <c r="C1" s="2"/>
      <c r="O1" s="3" t="s">
        <v>0</v>
      </c>
    </row>
    <row r="2" spans="1:15" s="1" customFormat="1" ht="12.75" customHeight="1" x14ac:dyDescent="0.25">
      <c r="C2" s="2"/>
      <c r="E2" s="67" t="s">
        <v>128</v>
      </c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12.75" customHeight="1" x14ac:dyDescent="0.25">
      <c r="C3" s="2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s="1" customFormat="1" ht="12.75" customHeight="1" x14ac:dyDescent="0.3">
      <c r="C4" s="2"/>
      <c r="E4" s="4"/>
      <c r="F4"/>
      <c r="G4"/>
      <c r="H4"/>
      <c r="I4"/>
      <c r="J4"/>
      <c r="K4"/>
      <c r="L4"/>
      <c r="M4"/>
    </row>
    <row r="5" spans="1:15" s="1" customFormat="1" ht="12.75" customHeight="1" x14ac:dyDescent="0.3">
      <c r="C5" s="2"/>
      <c r="E5" s="4"/>
      <c r="F5" s="61"/>
      <c r="G5" s="61"/>
      <c r="H5" s="61"/>
      <c r="I5" s="61"/>
      <c r="J5" s="61"/>
      <c r="K5" s="61"/>
      <c r="L5" s="61"/>
      <c r="M5" s="61"/>
    </row>
    <row r="6" spans="1:15" s="1" customFormat="1" ht="13.2" x14ac:dyDescent="0.25">
      <c r="A6" s="5" t="s">
        <v>122</v>
      </c>
      <c r="C6" s="2"/>
    </row>
    <row r="7" spans="1:15" x14ac:dyDescent="0.3">
      <c r="F7" s="7" t="s">
        <v>1</v>
      </c>
      <c r="G7" s="8">
        <f>+SUBTOTAL(9, G18:G34)</f>
        <v>131918583</v>
      </c>
      <c r="H7" s="8">
        <f>+SUBTOTAL(9, H18:H34)</f>
        <v>0</v>
      </c>
      <c r="I7" s="8">
        <f>+SUBTOTAL(9, I18:I34)</f>
        <v>131918583</v>
      </c>
      <c r="J7" s="8">
        <f t="shared" ref="J7:L7" si="0">+SUBTOTAL(9, J18:J34)</f>
        <v>0</v>
      </c>
      <c r="K7" s="8">
        <f t="shared" ref="K7" si="1">+SUBTOTAL(9, K18:K34)</f>
        <v>-80199847</v>
      </c>
      <c r="L7" s="8">
        <f t="shared" si="0"/>
        <v>51718736</v>
      </c>
      <c r="M7" s="8">
        <f t="shared" ref="M7" si="2">+SUBTOTAL(9, M18:M34)</f>
        <v>0</v>
      </c>
      <c r="N7" s="8">
        <f t="shared" ref="N7:O7" si="3">+SUBTOTAL(9, N18:N34)</f>
        <v>0</v>
      </c>
      <c r="O7" s="8">
        <f t="shared" si="3"/>
        <v>51718736</v>
      </c>
    </row>
    <row r="8" spans="1:15" x14ac:dyDescent="0.3">
      <c r="F8" s="9" t="s">
        <v>2</v>
      </c>
      <c r="G8" s="10">
        <f>SUM(G7)</f>
        <v>131918583</v>
      </c>
      <c r="H8" s="10">
        <f>SUM(H7)</f>
        <v>0</v>
      </c>
      <c r="I8" s="10">
        <f t="shared" ref="I8" si="4">SUM(I7)</f>
        <v>131918583</v>
      </c>
      <c r="J8" s="10">
        <f t="shared" ref="J8:L8" si="5">SUM(J7)</f>
        <v>0</v>
      </c>
      <c r="K8" s="10">
        <f t="shared" ref="K8" si="6">SUM(K7)</f>
        <v>-80199847</v>
      </c>
      <c r="L8" s="10">
        <f t="shared" si="5"/>
        <v>51718736</v>
      </c>
      <c r="M8" s="10">
        <f t="shared" ref="M8" si="7">SUM(M7)</f>
        <v>0</v>
      </c>
      <c r="N8" s="10">
        <f t="shared" ref="N8:O8" si="8">SUM(N7)</f>
        <v>0</v>
      </c>
      <c r="O8" s="10">
        <f t="shared" si="8"/>
        <v>51718736</v>
      </c>
    </row>
    <row r="9" spans="1:15" x14ac:dyDescent="0.3">
      <c r="F9" s="11" t="s">
        <v>3</v>
      </c>
      <c r="G9" s="8">
        <f>SUMIF($F$38:$F$85,"Investeeringud*",G$38:G$85)</f>
        <v>-170993705.85258552</v>
      </c>
      <c r="H9" s="8">
        <f>SUMIF($F$38:$F$85,"Investeeringud*",H$38:H$85)</f>
        <v>-2098935</v>
      </c>
      <c r="I9" s="8">
        <f>SUMIF($F$38:$F$85,"Investeeringud*",I$38:I$85)</f>
        <v>-173092640.85258552</v>
      </c>
      <c r="J9" s="8">
        <f t="shared" ref="J9:O9" si="9">SUMIF($F$38:$F$85,"Investeeringud*",J$38:J$85)</f>
        <v>-5761675.9001099169</v>
      </c>
      <c r="K9" s="8">
        <f t="shared" si="9"/>
        <v>123774472.65281552</v>
      </c>
      <c r="L9" s="8">
        <f t="shared" si="9"/>
        <v>-55079844.09987992</v>
      </c>
      <c r="M9" s="8">
        <f t="shared" si="9"/>
        <v>955033.62004999991</v>
      </c>
      <c r="N9" s="8">
        <f t="shared" si="9"/>
        <v>1109912.90105</v>
      </c>
      <c r="O9" s="8">
        <f t="shared" si="9"/>
        <v>-53014897.578779921</v>
      </c>
    </row>
    <row r="10" spans="1:15" x14ac:dyDescent="0.3">
      <c r="F10" s="12" t="s">
        <v>4</v>
      </c>
      <c r="G10" s="8">
        <f>SUMIF($F$38:$F$85,"Kulud*",G$38:G$85)</f>
        <v>-187387035.02991003</v>
      </c>
      <c r="H10" s="8">
        <f>SUMIF($F$38:$F$85,"Kulud*",H$38:H$85)</f>
        <v>0</v>
      </c>
      <c r="I10" s="8">
        <f>SUMIF($F$38:$F$85,"Kulud*",I$38:I$85)</f>
        <v>-187387035.02991003</v>
      </c>
      <c r="J10" s="8">
        <f t="shared" ref="J10:O10" si="10">SUMIF($F$38:$F$85,"Kulud*",J$38:J$85)</f>
        <v>-4780524.3818613812</v>
      </c>
      <c r="K10" s="8">
        <f t="shared" si="10"/>
        <v>76831022.544812709</v>
      </c>
      <c r="L10" s="8">
        <f t="shared" si="10"/>
        <v>-115336536.86695868</v>
      </c>
      <c r="M10" s="8">
        <f t="shared" si="10"/>
        <v>6492603.7701400006</v>
      </c>
      <c r="N10" s="8">
        <f t="shared" si="10"/>
        <v>1107986.0200200002</v>
      </c>
      <c r="O10" s="8">
        <f t="shared" si="10"/>
        <v>-107735947.07679868</v>
      </c>
    </row>
    <row r="11" spans="1:15" x14ac:dyDescent="0.3">
      <c r="F11" s="7" t="s">
        <v>5</v>
      </c>
      <c r="G11" s="8">
        <f>SUMIF($F$38:$F$85,"Põhivara kulum*",G$38:G$85)</f>
        <v>-134320656</v>
      </c>
      <c r="H11" s="8">
        <f>SUMIF($F$38:$F$85,"Põhivara kulum*",H$38:H$85)</f>
        <v>0</v>
      </c>
      <c r="I11" s="8">
        <f>SUMIF($F$38:$F$85,"Põhivara kulum*",I$38:I$85)</f>
        <v>-134320656</v>
      </c>
      <c r="J11" s="8">
        <f t="shared" ref="J11:O11" si="11">SUMIF($F$38:$F$85,"Põhivara kulum*",J$38:J$85)</f>
        <v>0</v>
      </c>
      <c r="K11" s="8">
        <f t="shared" si="11"/>
        <v>67160328.000050023</v>
      </c>
      <c r="L11" s="8">
        <f t="shared" si="11"/>
        <v>-67160327.999949992</v>
      </c>
      <c r="M11" s="8">
        <f t="shared" si="11"/>
        <v>0</v>
      </c>
      <c r="N11" s="8">
        <f t="shared" si="11"/>
        <v>0</v>
      </c>
      <c r="O11" s="8">
        <f t="shared" si="11"/>
        <v>-67160327.999949992</v>
      </c>
    </row>
    <row r="12" spans="1:15" x14ac:dyDescent="0.3">
      <c r="F12" s="7" t="s">
        <v>6</v>
      </c>
      <c r="G12" s="8">
        <f>+SUBTOTAL(9, G87:G112)</f>
        <v>-43901015.651354469</v>
      </c>
      <c r="H12" s="8">
        <f>+SUBTOTAL(9, H87:H112)</f>
        <v>0</v>
      </c>
      <c r="I12" s="8">
        <f>+SUBTOTAL(9, I87:I112)</f>
        <v>-43901015.651354469</v>
      </c>
      <c r="J12" s="8">
        <f t="shared" ref="J12:L12" si="12">+SUBTOTAL(9, J87:J112)</f>
        <v>0</v>
      </c>
      <c r="K12" s="8">
        <f t="shared" ref="K12" si="13">+SUBTOTAL(9, K87:K112)</f>
        <v>28906751.4344838</v>
      </c>
      <c r="L12" s="8">
        <f t="shared" si="12"/>
        <v>-14994264.216870662</v>
      </c>
      <c r="M12" s="8">
        <f t="shared" ref="M12" si="14">+SUBTOTAL(9, M87:M112)</f>
        <v>0</v>
      </c>
      <c r="N12" s="8">
        <f t="shared" ref="N12:O12" si="15">+SUBTOTAL(9, N87:N112)</f>
        <v>0</v>
      </c>
      <c r="O12" s="8">
        <f t="shared" si="15"/>
        <v>-14994264.216870662</v>
      </c>
    </row>
    <row r="13" spans="1:15" x14ac:dyDescent="0.3">
      <c r="F13" s="9" t="s">
        <v>7</v>
      </c>
      <c r="G13" s="13">
        <f>SUM(G9:G12)</f>
        <v>-536602412.53385001</v>
      </c>
      <c r="H13" s="13">
        <f>SUM(H9:H12)</f>
        <v>-2098935</v>
      </c>
      <c r="I13" s="13">
        <f>SUM(I9:I12)</f>
        <v>-538701347.53384995</v>
      </c>
      <c r="J13" s="13">
        <f t="shared" ref="J13:L13" si="16">SUM(J9:J12)</f>
        <v>-10542200.281971298</v>
      </c>
      <c r="K13" s="13">
        <f t="shared" ref="K13" si="17">SUM(K9:K12)</f>
        <v>296672574.63216209</v>
      </c>
      <c r="L13" s="13">
        <f t="shared" si="16"/>
        <v>-252570973.18365926</v>
      </c>
      <c r="M13" s="13">
        <f t="shared" ref="M13" si="18">SUM(M9:M12)</f>
        <v>7447637.3901900006</v>
      </c>
      <c r="N13" s="13">
        <f t="shared" ref="N13:O13" si="19">SUM(N9:N12)</f>
        <v>2217898.9210700002</v>
      </c>
      <c r="O13" s="13">
        <f t="shared" si="19"/>
        <v>-242905436.87239927</v>
      </c>
    </row>
    <row r="14" spans="1:15" ht="66" x14ac:dyDescent="0.3">
      <c r="A14" s="14" t="s">
        <v>8</v>
      </c>
      <c r="B14" s="14" t="s">
        <v>9</v>
      </c>
      <c r="C14" s="15" t="s">
        <v>10</v>
      </c>
      <c r="D14" s="14" t="s">
        <v>11</v>
      </c>
      <c r="E14" s="14" t="s">
        <v>12</v>
      </c>
      <c r="F14" s="14" t="s">
        <v>13</v>
      </c>
      <c r="G14" s="14" t="s">
        <v>14</v>
      </c>
      <c r="H14" s="14" t="s">
        <v>113</v>
      </c>
      <c r="I14" s="14" t="s">
        <v>14</v>
      </c>
      <c r="J14" s="59" t="s">
        <v>120</v>
      </c>
      <c r="K14" s="54" t="s">
        <v>117</v>
      </c>
      <c r="L14" s="16" t="s">
        <v>126</v>
      </c>
      <c r="M14" s="16" t="s">
        <v>125</v>
      </c>
      <c r="N14" s="62" t="s">
        <v>127</v>
      </c>
      <c r="O14" s="16" t="s">
        <v>15</v>
      </c>
    </row>
    <row r="15" spans="1:15" ht="25.2" customHeight="1" x14ac:dyDescent="0.3">
      <c r="A15" s="17"/>
      <c r="B15" s="17"/>
      <c r="C15" s="18"/>
      <c r="D15" s="19"/>
      <c r="E15" s="20"/>
      <c r="F15" s="21" t="s">
        <v>16</v>
      </c>
      <c r="G15" s="22" t="s">
        <v>17</v>
      </c>
      <c r="H15" s="22" t="s">
        <v>107</v>
      </c>
      <c r="I15" s="19"/>
      <c r="J15" s="22" t="s">
        <v>107</v>
      </c>
      <c r="K15" s="55" t="s">
        <v>118</v>
      </c>
      <c r="L15" s="19"/>
      <c r="M15" s="55" t="s">
        <v>118</v>
      </c>
      <c r="N15" s="22" t="s">
        <v>107</v>
      </c>
      <c r="O15" s="19"/>
    </row>
    <row r="16" spans="1:15" s="27" customFormat="1" ht="30.75" customHeight="1" x14ac:dyDescent="0.3">
      <c r="A16" s="23" t="s">
        <v>18</v>
      </c>
      <c r="B16" s="23" t="s">
        <v>18</v>
      </c>
      <c r="C16" s="24" t="s">
        <v>18</v>
      </c>
      <c r="D16" s="23"/>
      <c r="E16" s="20"/>
      <c r="F16" s="21" t="s">
        <v>19</v>
      </c>
      <c r="G16" s="25">
        <v>2023</v>
      </c>
      <c r="H16" s="25" t="s">
        <v>108</v>
      </c>
      <c r="I16" s="26"/>
      <c r="J16" s="25" t="s">
        <v>121</v>
      </c>
      <c r="K16" s="58" t="s">
        <v>119</v>
      </c>
      <c r="L16" s="23"/>
      <c r="M16" s="58" t="s">
        <v>124</v>
      </c>
      <c r="N16" s="25" t="s">
        <v>123</v>
      </c>
      <c r="O16" s="23"/>
    </row>
    <row r="17" spans="1:15" x14ac:dyDescent="0.3">
      <c r="A17" s="64" t="s">
        <v>20</v>
      </c>
      <c r="B17" s="64"/>
      <c r="C17" s="28"/>
      <c r="D17" s="29"/>
      <c r="E17" s="29"/>
      <c r="F17" s="29"/>
      <c r="G17" s="30">
        <f>+SUBTOTAL(9, G18:G34)</f>
        <v>131918583</v>
      </c>
      <c r="H17" s="30">
        <f>+SUBTOTAL(9, H18:H34)</f>
        <v>0</v>
      </c>
      <c r="I17" s="30">
        <f>+SUBTOTAL(9, I18:I34)</f>
        <v>131918583</v>
      </c>
      <c r="J17" s="30">
        <f t="shared" ref="J17:O17" si="20">+SUBTOTAL(9, J18:J34)</f>
        <v>0</v>
      </c>
      <c r="K17" s="30">
        <f t="shared" si="20"/>
        <v>-80199847</v>
      </c>
      <c r="L17" s="30">
        <f t="shared" si="20"/>
        <v>51718736</v>
      </c>
      <c r="M17" s="30">
        <f t="shared" si="20"/>
        <v>0</v>
      </c>
      <c r="N17" s="30">
        <f t="shared" si="20"/>
        <v>0</v>
      </c>
      <c r="O17" s="30">
        <f t="shared" si="20"/>
        <v>51718736</v>
      </c>
    </row>
    <row r="18" spans="1:15" x14ac:dyDescent="0.3">
      <c r="A18" s="31" t="s">
        <v>21</v>
      </c>
      <c r="B18" s="31" t="s">
        <v>22</v>
      </c>
      <c r="C18" s="32" t="s">
        <v>23</v>
      </c>
      <c r="D18" s="21"/>
      <c r="E18" s="21"/>
      <c r="F18" s="31" t="s">
        <v>24</v>
      </c>
      <c r="G18" s="33">
        <v>75000</v>
      </c>
      <c r="H18" s="33"/>
      <c r="I18" s="33">
        <f>SUM(G18:H18)</f>
        <v>75000</v>
      </c>
      <c r="J18" s="33"/>
      <c r="K18" s="33">
        <v>-37500</v>
      </c>
      <c r="L18" s="57">
        <f>+I18+J18+K18</f>
        <v>37500</v>
      </c>
      <c r="M18" s="57"/>
      <c r="N18" s="19"/>
      <c r="O18" s="57">
        <f>L18+M18+N18</f>
        <v>37500</v>
      </c>
    </row>
    <row r="19" spans="1:15" x14ac:dyDescent="0.3">
      <c r="A19" s="34"/>
      <c r="B19" s="34"/>
      <c r="C19" s="32" t="s">
        <v>23</v>
      </c>
      <c r="D19" s="31"/>
      <c r="E19" s="31"/>
      <c r="F19" s="35" t="s">
        <v>25</v>
      </c>
      <c r="G19" s="33">
        <v>31900000</v>
      </c>
      <c r="H19" s="33"/>
      <c r="I19" s="33">
        <f t="shared" ref="I19:I34" si="21">SUM(G19:H19)</f>
        <v>31900000</v>
      </c>
      <c r="J19" s="33"/>
      <c r="K19" s="33">
        <v>-15950000</v>
      </c>
      <c r="L19" s="57">
        <f t="shared" ref="L19:L82" si="22">+I19+J19+K19</f>
        <v>15950000</v>
      </c>
      <c r="M19" s="57"/>
      <c r="N19" s="19"/>
      <c r="O19" s="57">
        <f t="shared" ref="O19:O34" si="23">L19+M19+N19</f>
        <v>15950000</v>
      </c>
    </row>
    <row r="20" spans="1:15" x14ac:dyDescent="0.3">
      <c r="A20" s="34"/>
      <c r="B20" s="34"/>
      <c r="C20" s="32" t="s">
        <v>23</v>
      </c>
      <c r="D20" s="31"/>
      <c r="E20" s="31"/>
      <c r="F20" s="35" t="s">
        <v>26</v>
      </c>
      <c r="G20" s="33">
        <v>4300</v>
      </c>
      <c r="H20" s="33"/>
      <c r="I20" s="33">
        <f t="shared" si="21"/>
        <v>4300</v>
      </c>
      <c r="J20" s="33"/>
      <c r="K20" s="33">
        <v>-2150</v>
      </c>
      <c r="L20" s="57">
        <f t="shared" si="22"/>
        <v>2150</v>
      </c>
      <c r="M20" s="57"/>
      <c r="N20" s="19"/>
      <c r="O20" s="57">
        <f t="shared" si="23"/>
        <v>2150</v>
      </c>
    </row>
    <row r="21" spans="1:15" x14ac:dyDescent="0.3">
      <c r="A21" s="34"/>
      <c r="B21" s="34"/>
      <c r="C21" s="32" t="s">
        <v>23</v>
      </c>
      <c r="D21" s="31"/>
      <c r="E21" s="31"/>
      <c r="F21" s="36" t="s">
        <v>27</v>
      </c>
      <c r="G21" s="33">
        <v>200000</v>
      </c>
      <c r="H21" s="33"/>
      <c r="I21" s="33">
        <f t="shared" si="21"/>
        <v>200000</v>
      </c>
      <c r="J21" s="33"/>
      <c r="K21" s="33">
        <v>-50000</v>
      </c>
      <c r="L21" s="57">
        <f t="shared" si="22"/>
        <v>150000</v>
      </c>
      <c r="M21" s="57"/>
      <c r="N21" s="19"/>
      <c r="O21" s="57">
        <f t="shared" si="23"/>
        <v>150000</v>
      </c>
    </row>
    <row r="22" spans="1:15" s="27" customFormat="1" ht="26.4" x14ac:dyDescent="0.25">
      <c r="A22" s="37"/>
      <c r="B22" s="37"/>
      <c r="C22" s="25" t="s">
        <v>23</v>
      </c>
      <c r="D22" s="38"/>
      <c r="E22" s="38"/>
      <c r="F22" s="39" t="s">
        <v>28</v>
      </c>
      <c r="G22" s="33">
        <v>500</v>
      </c>
      <c r="H22" s="33"/>
      <c r="I22" s="33">
        <f t="shared" si="21"/>
        <v>500</v>
      </c>
      <c r="J22" s="33"/>
      <c r="K22" s="33">
        <v>-250</v>
      </c>
      <c r="L22" s="57">
        <f t="shared" si="22"/>
        <v>250</v>
      </c>
      <c r="M22" s="57"/>
      <c r="N22" s="23"/>
      <c r="O22" s="57">
        <f t="shared" si="23"/>
        <v>250</v>
      </c>
    </row>
    <row r="23" spans="1:15" ht="14.4" customHeight="1" x14ac:dyDescent="0.3">
      <c r="A23" s="34"/>
      <c r="B23" s="34"/>
      <c r="C23" s="32" t="s">
        <v>23</v>
      </c>
      <c r="D23" s="31"/>
      <c r="E23" s="31"/>
      <c r="F23" s="36" t="s">
        <v>29</v>
      </c>
      <c r="G23" s="33">
        <v>230000</v>
      </c>
      <c r="H23" s="33"/>
      <c r="I23" s="33">
        <f t="shared" si="21"/>
        <v>230000</v>
      </c>
      <c r="J23" s="33"/>
      <c r="K23" s="33">
        <v>-115000</v>
      </c>
      <c r="L23" s="57">
        <f t="shared" si="22"/>
        <v>115000</v>
      </c>
      <c r="M23" s="57"/>
      <c r="N23" s="19"/>
      <c r="O23" s="57">
        <f t="shared" si="23"/>
        <v>115000</v>
      </c>
    </row>
    <row r="24" spans="1:15" ht="27.75" customHeight="1" x14ac:dyDescent="0.3">
      <c r="A24" s="34"/>
      <c r="B24" s="34"/>
      <c r="C24" s="32" t="s">
        <v>23</v>
      </c>
      <c r="D24" s="31"/>
      <c r="E24" s="31"/>
      <c r="F24" s="40" t="s">
        <v>30</v>
      </c>
      <c r="G24" s="33">
        <v>2217</v>
      </c>
      <c r="H24" s="33"/>
      <c r="I24" s="33">
        <f t="shared" si="21"/>
        <v>2217</v>
      </c>
      <c r="J24" s="33"/>
      <c r="K24" s="33">
        <v>-1109</v>
      </c>
      <c r="L24" s="57">
        <f t="shared" si="22"/>
        <v>1108</v>
      </c>
      <c r="M24" s="57"/>
      <c r="N24" s="19"/>
      <c r="O24" s="57">
        <f t="shared" si="23"/>
        <v>1108</v>
      </c>
    </row>
    <row r="25" spans="1:15" x14ac:dyDescent="0.3">
      <c r="A25" s="34"/>
      <c r="B25" s="34"/>
      <c r="C25" s="32" t="s">
        <v>23</v>
      </c>
      <c r="D25" s="31"/>
      <c r="E25" s="31"/>
      <c r="F25" s="35" t="s">
        <v>31</v>
      </c>
      <c r="G25" s="33">
        <v>13390000</v>
      </c>
      <c r="H25" s="33"/>
      <c r="I25" s="33">
        <f t="shared" si="21"/>
        <v>13390000</v>
      </c>
      <c r="J25" s="33"/>
      <c r="K25" s="33">
        <v>-8034000</v>
      </c>
      <c r="L25" s="57">
        <f t="shared" si="22"/>
        <v>5356000</v>
      </c>
      <c r="M25" s="57"/>
      <c r="N25" s="19"/>
      <c r="O25" s="57">
        <f t="shared" si="23"/>
        <v>5356000</v>
      </c>
    </row>
    <row r="26" spans="1:15" x14ac:dyDescent="0.3">
      <c r="A26" s="34"/>
      <c r="B26" s="34"/>
      <c r="C26" s="32" t="s">
        <v>23</v>
      </c>
      <c r="D26" s="31"/>
      <c r="E26" s="31"/>
      <c r="F26" s="35" t="s">
        <v>32</v>
      </c>
      <c r="G26" s="33">
        <v>20400000</v>
      </c>
      <c r="H26" s="33"/>
      <c r="I26" s="33">
        <f t="shared" si="21"/>
        <v>20400000</v>
      </c>
      <c r="J26" s="33"/>
      <c r="K26" s="33">
        <v>-10200000</v>
      </c>
      <c r="L26" s="57">
        <f t="shared" si="22"/>
        <v>10200000</v>
      </c>
      <c r="M26" s="57"/>
      <c r="N26" s="19"/>
      <c r="O26" s="57">
        <f t="shared" si="23"/>
        <v>10200000</v>
      </c>
    </row>
    <row r="27" spans="1:15" x14ac:dyDescent="0.3">
      <c r="A27" s="34"/>
      <c r="B27" s="34"/>
      <c r="C27" s="32" t="s">
        <v>23</v>
      </c>
      <c r="D27" s="31"/>
      <c r="E27" s="31"/>
      <c r="F27" s="35" t="s">
        <v>33</v>
      </c>
      <c r="G27" s="33">
        <v>34950</v>
      </c>
      <c r="H27" s="33"/>
      <c r="I27" s="33">
        <f t="shared" si="21"/>
        <v>34950</v>
      </c>
      <c r="J27" s="33"/>
      <c r="K27" s="33">
        <v>-17475</v>
      </c>
      <c r="L27" s="57">
        <f t="shared" si="22"/>
        <v>17475</v>
      </c>
      <c r="M27" s="57"/>
      <c r="N27" s="19"/>
      <c r="O27" s="57">
        <f t="shared" si="23"/>
        <v>17475</v>
      </c>
    </row>
    <row r="28" spans="1:15" x14ac:dyDescent="0.3">
      <c r="A28" s="34"/>
      <c r="B28" s="34"/>
      <c r="C28" s="32" t="s">
        <v>23</v>
      </c>
      <c r="D28" s="31"/>
      <c r="E28" s="31"/>
      <c r="F28" s="35" t="s">
        <v>34</v>
      </c>
      <c r="G28" s="33">
        <v>17000</v>
      </c>
      <c r="H28" s="33"/>
      <c r="I28" s="33">
        <f t="shared" si="21"/>
        <v>17000</v>
      </c>
      <c r="J28" s="33"/>
      <c r="K28" s="33">
        <v>-8500</v>
      </c>
      <c r="L28" s="57">
        <f t="shared" si="22"/>
        <v>8500</v>
      </c>
      <c r="M28" s="57"/>
      <c r="N28" s="19"/>
      <c r="O28" s="57">
        <f t="shared" si="23"/>
        <v>8500</v>
      </c>
    </row>
    <row r="29" spans="1:15" x14ac:dyDescent="0.3">
      <c r="A29" s="34"/>
      <c r="B29" s="34"/>
      <c r="C29" s="32" t="s">
        <v>23</v>
      </c>
      <c r="D29" s="31"/>
      <c r="E29" s="31"/>
      <c r="F29" s="35" t="s">
        <v>35</v>
      </c>
      <c r="G29" s="33">
        <v>15000</v>
      </c>
      <c r="H29" s="33"/>
      <c r="I29" s="33">
        <f t="shared" si="21"/>
        <v>15000</v>
      </c>
      <c r="J29" s="33"/>
      <c r="K29" s="33">
        <v>-7500</v>
      </c>
      <c r="L29" s="57">
        <f t="shared" si="22"/>
        <v>7500</v>
      </c>
      <c r="M29" s="57"/>
      <c r="N29" s="19"/>
      <c r="O29" s="57">
        <f t="shared" si="23"/>
        <v>7500</v>
      </c>
    </row>
    <row r="30" spans="1:15" x14ac:dyDescent="0.3">
      <c r="A30" s="34"/>
      <c r="B30" s="34"/>
      <c r="C30" s="32" t="s">
        <v>23</v>
      </c>
      <c r="D30" s="31"/>
      <c r="E30" s="31"/>
      <c r="F30" s="35" t="s">
        <v>36</v>
      </c>
      <c r="G30" s="33">
        <v>14000</v>
      </c>
      <c r="H30" s="33"/>
      <c r="I30" s="33">
        <f t="shared" si="21"/>
        <v>14000</v>
      </c>
      <c r="J30" s="33"/>
      <c r="K30" s="33">
        <v>-7000</v>
      </c>
      <c r="L30" s="57">
        <f t="shared" si="22"/>
        <v>7000</v>
      </c>
      <c r="M30" s="57"/>
      <c r="N30" s="19"/>
      <c r="O30" s="57">
        <f t="shared" si="23"/>
        <v>7000</v>
      </c>
    </row>
    <row r="31" spans="1:15" x14ac:dyDescent="0.3">
      <c r="A31" s="34"/>
      <c r="B31" s="34"/>
      <c r="C31" s="32" t="s">
        <v>37</v>
      </c>
      <c r="D31" s="21"/>
      <c r="E31" s="21"/>
      <c r="F31" s="31" t="s">
        <v>38</v>
      </c>
      <c r="G31" s="33">
        <v>63229616</v>
      </c>
      <c r="H31" s="33"/>
      <c r="I31" s="33">
        <f t="shared" si="21"/>
        <v>63229616</v>
      </c>
      <c r="J31" s="33"/>
      <c r="K31" s="33">
        <v>-44526363</v>
      </c>
      <c r="L31" s="57">
        <f t="shared" si="22"/>
        <v>18703253</v>
      </c>
      <c r="M31" s="57"/>
      <c r="N31" s="19"/>
      <c r="O31" s="57">
        <f t="shared" si="23"/>
        <v>18703253</v>
      </c>
    </row>
    <row r="32" spans="1:15" x14ac:dyDescent="0.3">
      <c r="A32" s="31"/>
      <c r="B32" s="31"/>
      <c r="C32" s="32" t="s">
        <v>39</v>
      </c>
      <c r="D32" s="21"/>
      <c r="E32" s="21"/>
      <c r="F32" s="41" t="s">
        <v>40</v>
      </c>
      <c r="G32" s="33">
        <v>1996000</v>
      </c>
      <c r="H32" s="33"/>
      <c r="I32" s="33">
        <f t="shared" si="21"/>
        <v>1996000</v>
      </c>
      <c r="J32" s="33"/>
      <c r="K32" s="33">
        <v>-998000</v>
      </c>
      <c r="L32" s="57">
        <f t="shared" si="22"/>
        <v>998000</v>
      </c>
      <c r="M32" s="57"/>
      <c r="N32" s="19"/>
      <c r="O32" s="57">
        <f t="shared" si="23"/>
        <v>998000</v>
      </c>
    </row>
    <row r="33" spans="1:15" ht="14.4" customHeight="1" x14ac:dyDescent="0.3">
      <c r="A33" s="31"/>
      <c r="B33" s="31"/>
      <c r="C33" s="32" t="s">
        <v>39</v>
      </c>
      <c r="D33" s="21"/>
      <c r="E33" s="21"/>
      <c r="F33" s="42" t="s">
        <v>41</v>
      </c>
      <c r="G33" s="33">
        <v>180000</v>
      </c>
      <c r="H33" s="33"/>
      <c r="I33" s="33">
        <f t="shared" si="21"/>
        <v>180000</v>
      </c>
      <c r="J33" s="33"/>
      <c r="K33" s="33">
        <v>-130000</v>
      </c>
      <c r="L33" s="57">
        <f t="shared" si="22"/>
        <v>50000</v>
      </c>
      <c r="M33" s="57"/>
      <c r="N33" s="19"/>
      <c r="O33" s="57">
        <f t="shared" si="23"/>
        <v>50000</v>
      </c>
    </row>
    <row r="34" spans="1:15" ht="14.4" customHeight="1" x14ac:dyDescent="0.3">
      <c r="A34" s="31"/>
      <c r="B34" s="31"/>
      <c r="C34" s="32" t="s">
        <v>42</v>
      </c>
      <c r="D34" s="21"/>
      <c r="E34" s="21"/>
      <c r="F34" s="50" t="s">
        <v>43</v>
      </c>
      <c r="G34" s="33">
        <v>230000</v>
      </c>
      <c r="H34" s="33"/>
      <c r="I34" s="33">
        <f t="shared" si="21"/>
        <v>230000</v>
      </c>
      <c r="J34" s="33"/>
      <c r="K34" s="33">
        <v>-115000</v>
      </c>
      <c r="L34" s="57">
        <f t="shared" si="22"/>
        <v>115000</v>
      </c>
      <c r="M34" s="57"/>
      <c r="N34" s="19"/>
      <c r="O34" s="57">
        <f t="shared" si="23"/>
        <v>115000</v>
      </c>
    </row>
    <row r="35" spans="1:15" ht="13.95" customHeight="1" x14ac:dyDescent="0.3">
      <c r="A35" s="43" t="s">
        <v>44</v>
      </c>
      <c r="B35" s="43"/>
      <c r="C35" s="44"/>
      <c r="D35" s="29"/>
      <c r="E35" s="29"/>
      <c r="F35" s="45"/>
      <c r="G35" s="46">
        <f>+SUBTOTAL(9, G36:G85)</f>
        <v>-492701396.88249552</v>
      </c>
      <c r="H35" s="46">
        <f>+SUBTOTAL(9, H36:H85)</f>
        <v>-2098935</v>
      </c>
      <c r="I35" s="46">
        <f>+SUBTOTAL(9, I36:I85)</f>
        <v>-494800331.88249552</v>
      </c>
      <c r="J35" s="46">
        <f t="shared" ref="J35:L35" si="24">+SUBTOTAL(9, J36:J85)</f>
        <v>-10542200.281971298</v>
      </c>
      <c r="K35" s="46">
        <f t="shared" si="24"/>
        <v>267765823.19767833</v>
      </c>
      <c r="L35" s="46">
        <f t="shared" si="24"/>
        <v>-237576708.96678853</v>
      </c>
      <c r="M35" s="46">
        <f t="shared" ref="M35" si="25">+SUBTOTAL(9, M36:M85)</f>
        <v>7447637.3901899997</v>
      </c>
      <c r="N35" s="46">
        <f t="shared" ref="N35:O35" si="26">+SUBTOTAL(9, N36:N85)</f>
        <v>2217898.9210700002</v>
      </c>
      <c r="O35" s="46">
        <f t="shared" si="26"/>
        <v>-227911172.65552855</v>
      </c>
    </row>
    <row r="36" spans="1:15" ht="13.95" customHeight="1" x14ac:dyDescent="0.3">
      <c r="A36" s="43" t="s">
        <v>45</v>
      </c>
      <c r="B36" s="43"/>
      <c r="C36" s="44"/>
      <c r="D36" s="29"/>
      <c r="E36" s="29"/>
      <c r="F36" s="45"/>
      <c r="G36" s="46">
        <f>+SUBTOTAL(9, G38:G85)</f>
        <v>-492701396.88249552</v>
      </c>
      <c r="H36" s="46">
        <f>+SUBTOTAL(9, H38:H85)</f>
        <v>-2098935</v>
      </c>
      <c r="I36" s="46">
        <f>+SUBTOTAL(9, I38:I85)</f>
        <v>-494800331.88249552</v>
      </c>
      <c r="J36" s="46">
        <f t="shared" ref="J36:L36" si="27">+SUBTOTAL(9, J38:J85)</f>
        <v>-10542200.281971298</v>
      </c>
      <c r="K36" s="46">
        <f t="shared" si="27"/>
        <v>267765823.19767833</v>
      </c>
      <c r="L36" s="46">
        <f t="shared" si="27"/>
        <v>-237576708.96678853</v>
      </c>
      <c r="M36" s="46">
        <f t="shared" ref="M36" si="28">+SUBTOTAL(9, M38:M85)</f>
        <v>7447637.3901899997</v>
      </c>
      <c r="N36" s="46">
        <f t="shared" ref="N36:O36" si="29">+SUBTOTAL(9, N38:N85)</f>
        <v>2217898.9210700002</v>
      </c>
      <c r="O36" s="46">
        <f t="shared" si="29"/>
        <v>-227911172.65552855</v>
      </c>
    </row>
    <row r="37" spans="1:15" ht="13.95" customHeight="1" x14ac:dyDescent="0.3">
      <c r="A37" s="65" t="s">
        <v>46</v>
      </c>
      <c r="B37" s="65"/>
      <c r="C37" s="44"/>
      <c r="D37" s="29"/>
      <c r="E37" s="29"/>
      <c r="F37" s="45"/>
      <c r="G37" s="46">
        <f>+SUBTOTAL(9, G38:G61)</f>
        <v>-170993705.85258552</v>
      </c>
      <c r="H37" s="46">
        <f>+SUBTOTAL(9, H38:H61)</f>
        <v>-2098935</v>
      </c>
      <c r="I37" s="46">
        <f>+SUBTOTAL(9, I38:I61)</f>
        <v>-173092640.85258552</v>
      </c>
      <c r="J37" s="46">
        <f t="shared" ref="J37:L37" si="30">+SUBTOTAL(9, J38:J61)</f>
        <v>-5761675.9001099169</v>
      </c>
      <c r="K37" s="46">
        <f t="shared" si="30"/>
        <v>123774472.65281552</v>
      </c>
      <c r="L37" s="46">
        <f t="shared" si="30"/>
        <v>-55079844.09987992</v>
      </c>
      <c r="M37" s="46">
        <f t="shared" ref="M37" si="31">+SUBTOTAL(9, M38:M61)</f>
        <v>955033.62004999991</v>
      </c>
      <c r="N37" s="46">
        <f t="shared" ref="N37:O37" si="32">+SUBTOTAL(9, N38:N61)</f>
        <v>1109912.90105</v>
      </c>
      <c r="O37" s="46">
        <f t="shared" si="32"/>
        <v>-53014897.578779921</v>
      </c>
    </row>
    <row r="38" spans="1:15" x14ac:dyDescent="0.3">
      <c r="A38" s="31" t="s">
        <v>47</v>
      </c>
      <c r="B38" s="31" t="s">
        <v>48</v>
      </c>
      <c r="C38" s="32" t="s">
        <v>49</v>
      </c>
      <c r="D38" s="31" t="s">
        <v>50</v>
      </c>
      <c r="E38" s="31" t="s">
        <v>51</v>
      </c>
      <c r="F38" s="31" t="s">
        <v>3</v>
      </c>
      <c r="G38" s="33">
        <v>-100000</v>
      </c>
      <c r="H38" s="33"/>
      <c r="I38" s="33">
        <f>SUM(G38:H38)</f>
        <v>-100000</v>
      </c>
      <c r="J38" s="33">
        <v>-74874.09</v>
      </c>
      <c r="K38" s="33">
        <v>100000.00001</v>
      </c>
      <c r="L38" s="57">
        <f t="shared" si="22"/>
        <v>-74874.089989999993</v>
      </c>
      <c r="M38" s="57"/>
      <c r="N38" s="57">
        <v>22512.41001</v>
      </c>
      <c r="O38" s="57">
        <f t="shared" ref="O38:O85" si="33">L38+M38+N38</f>
        <v>-52361.679979999994</v>
      </c>
    </row>
    <row r="39" spans="1:15" x14ac:dyDescent="0.3">
      <c r="A39" s="31"/>
      <c r="B39" s="31"/>
      <c r="C39" s="32" t="s">
        <v>49</v>
      </c>
      <c r="D39" s="31" t="s">
        <v>52</v>
      </c>
      <c r="E39" s="31" t="s">
        <v>53</v>
      </c>
      <c r="F39" s="31" t="s">
        <v>3</v>
      </c>
      <c r="G39" s="33">
        <v>-2858333</v>
      </c>
      <c r="H39" s="33"/>
      <c r="I39" s="33">
        <f t="shared" ref="I39:I61" si="34">SUM(G39:H39)</f>
        <v>-2858333</v>
      </c>
      <c r="J39" s="33">
        <v>-74884.999979999848</v>
      </c>
      <c r="K39" s="33">
        <v>2500000.0000100001</v>
      </c>
      <c r="L39" s="57">
        <f t="shared" si="22"/>
        <v>-433217.99996999977</v>
      </c>
      <c r="M39" s="57">
        <v>136844.44000999999</v>
      </c>
      <c r="N39" s="19"/>
      <c r="O39" s="57">
        <f t="shared" si="33"/>
        <v>-296373.55995999975</v>
      </c>
    </row>
    <row r="40" spans="1:15" x14ac:dyDescent="0.3">
      <c r="A40" s="31"/>
      <c r="B40" s="31"/>
      <c r="C40" s="32" t="s">
        <v>49</v>
      </c>
      <c r="D40" s="31" t="s">
        <v>54</v>
      </c>
      <c r="E40" s="31" t="s">
        <v>55</v>
      </c>
      <c r="F40" s="31" t="s">
        <v>3</v>
      </c>
      <c r="G40" s="33">
        <v>-141667</v>
      </c>
      <c r="H40" s="33">
        <v>-87928</v>
      </c>
      <c r="I40" s="33">
        <f t="shared" si="34"/>
        <v>-229595</v>
      </c>
      <c r="J40" s="33">
        <v>-7235.0000100000761</v>
      </c>
      <c r="K40" s="33">
        <v>18525.00001</v>
      </c>
      <c r="L40" s="57">
        <f t="shared" si="22"/>
        <v>-218305.00000000009</v>
      </c>
      <c r="M40" s="57">
        <v>32235.00001</v>
      </c>
      <c r="N40" s="19"/>
      <c r="O40" s="57">
        <f t="shared" si="33"/>
        <v>-186069.9999900001</v>
      </c>
    </row>
    <row r="41" spans="1:15" x14ac:dyDescent="0.3">
      <c r="A41" s="31"/>
      <c r="B41" s="31"/>
      <c r="C41" s="32" t="s">
        <v>49</v>
      </c>
      <c r="D41" s="31" t="s">
        <v>56</v>
      </c>
      <c r="E41" s="31" t="s">
        <v>57</v>
      </c>
      <c r="F41" s="31" t="s">
        <v>3</v>
      </c>
      <c r="G41" s="33">
        <v>-166667</v>
      </c>
      <c r="H41" s="33"/>
      <c r="I41" s="33">
        <f t="shared" si="34"/>
        <v>-166667</v>
      </c>
      <c r="J41" s="33"/>
      <c r="K41" s="33">
        <v>166667.00000999999</v>
      </c>
      <c r="L41" s="57">
        <f t="shared" si="22"/>
        <v>9.9999888334423304E-6</v>
      </c>
      <c r="M41" s="57"/>
      <c r="N41" s="19"/>
      <c r="O41" s="57">
        <f t="shared" si="33"/>
        <v>9.9999888334423304E-6</v>
      </c>
    </row>
    <row r="42" spans="1:15" x14ac:dyDescent="0.3">
      <c r="A42" s="31"/>
      <c r="B42" s="31"/>
      <c r="C42" s="32" t="s">
        <v>49</v>
      </c>
      <c r="D42" s="31" t="s">
        <v>109</v>
      </c>
      <c r="E42" s="31" t="s">
        <v>110</v>
      </c>
      <c r="F42" s="31" t="s">
        <v>3</v>
      </c>
      <c r="G42" s="33">
        <v>0</v>
      </c>
      <c r="H42" s="33">
        <v>-633220</v>
      </c>
      <c r="I42" s="33">
        <f t="shared" si="34"/>
        <v>-633220</v>
      </c>
      <c r="J42" s="33">
        <v>633220</v>
      </c>
      <c r="K42" s="33"/>
      <c r="L42" s="57">
        <f t="shared" si="22"/>
        <v>0</v>
      </c>
      <c r="M42" s="57"/>
      <c r="N42" s="19"/>
      <c r="O42" s="57">
        <f t="shared" si="33"/>
        <v>0</v>
      </c>
    </row>
    <row r="43" spans="1:15" x14ac:dyDescent="0.3">
      <c r="A43" s="31"/>
      <c r="B43" s="31"/>
      <c r="C43" s="32" t="s">
        <v>49</v>
      </c>
      <c r="D43" s="31" t="s">
        <v>58</v>
      </c>
      <c r="E43" s="31" t="s">
        <v>59</v>
      </c>
      <c r="F43" s="31" t="s">
        <v>3</v>
      </c>
      <c r="G43" s="33">
        <v>-1970833.330000001</v>
      </c>
      <c r="H43" s="33"/>
      <c r="I43" s="33">
        <f t="shared" si="34"/>
        <v>-1970833.330000001</v>
      </c>
      <c r="J43" s="33"/>
      <c r="K43" s="33">
        <v>1970833.3300100011</v>
      </c>
      <c r="L43" s="57">
        <f t="shared" si="22"/>
        <v>1.0000076144933701E-5</v>
      </c>
      <c r="M43" s="57"/>
      <c r="N43" s="19"/>
      <c r="O43" s="57">
        <f t="shared" si="33"/>
        <v>1.0000076144933701E-5</v>
      </c>
    </row>
    <row r="44" spans="1:15" x14ac:dyDescent="0.3">
      <c r="A44" s="31"/>
      <c r="B44" s="31"/>
      <c r="C44" s="32" t="s">
        <v>49</v>
      </c>
      <c r="D44" s="31" t="s">
        <v>60</v>
      </c>
      <c r="E44" s="31" t="s">
        <v>61</v>
      </c>
      <c r="F44" s="31" t="s">
        <v>3</v>
      </c>
      <c r="G44" s="33">
        <v>-1000000</v>
      </c>
      <c r="H44" s="33">
        <v>-60350</v>
      </c>
      <c r="I44" s="33">
        <f t="shared" si="34"/>
        <v>-1060350</v>
      </c>
      <c r="J44" s="33"/>
      <c r="K44" s="33">
        <v>1000000.00001</v>
      </c>
      <c r="L44" s="57">
        <f t="shared" si="22"/>
        <v>-60349.99999000004</v>
      </c>
      <c r="M44" s="57"/>
      <c r="N44" s="57">
        <v>60350.000010000018</v>
      </c>
      <c r="O44" s="57">
        <f t="shared" si="33"/>
        <v>1.9999977666884661E-5</v>
      </c>
    </row>
    <row r="45" spans="1:15" x14ac:dyDescent="0.3">
      <c r="A45" s="31"/>
      <c r="B45" s="31"/>
      <c r="C45" s="32" t="s">
        <v>49</v>
      </c>
      <c r="D45" s="31" t="s">
        <v>62</v>
      </c>
      <c r="E45" s="31" t="s">
        <v>63</v>
      </c>
      <c r="F45" s="31" t="s">
        <v>3</v>
      </c>
      <c r="G45" s="33">
        <v>-97028686.999980003</v>
      </c>
      <c r="H45" s="33"/>
      <c r="I45" s="33">
        <f t="shared" si="34"/>
        <v>-97028686.999980003</v>
      </c>
      <c r="J45" s="33">
        <v>-5535611.5002399161</v>
      </c>
      <c r="K45" s="33">
        <v>69528686.999990001</v>
      </c>
      <c r="L45" s="57">
        <f t="shared" si="22"/>
        <v>-33035611.50022991</v>
      </c>
      <c r="M45" s="57">
        <v>642895.58000999992</v>
      </c>
      <c r="N45" s="19"/>
      <c r="O45" s="57">
        <f t="shared" si="33"/>
        <v>-32392715.920219909</v>
      </c>
    </row>
    <row r="46" spans="1:15" x14ac:dyDescent="0.3">
      <c r="A46" s="31"/>
      <c r="B46" s="31"/>
      <c r="C46" s="32" t="s">
        <v>49</v>
      </c>
      <c r="D46" s="31" t="s">
        <v>64</v>
      </c>
      <c r="E46" s="31" t="s">
        <v>65</v>
      </c>
      <c r="F46" s="31" t="s">
        <v>3</v>
      </c>
      <c r="G46" s="33">
        <v>-300000</v>
      </c>
      <c r="H46" s="33">
        <v>-310599</v>
      </c>
      <c r="I46" s="33">
        <f t="shared" si="34"/>
        <v>-610599</v>
      </c>
      <c r="J46" s="33">
        <v>-17285.769930000068</v>
      </c>
      <c r="K46" s="33">
        <v>300000.00001000002</v>
      </c>
      <c r="L46" s="57">
        <f t="shared" si="22"/>
        <v>-327884.76992000005</v>
      </c>
      <c r="M46" s="57"/>
      <c r="N46" s="57">
        <v>325064.27000999998</v>
      </c>
      <c r="O46" s="57">
        <f t="shared" si="33"/>
        <v>-2820.4999100000714</v>
      </c>
    </row>
    <row r="47" spans="1:15" x14ac:dyDescent="0.3">
      <c r="A47" s="31"/>
      <c r="B47" s="31"/>
      <c r="C47" s="32" t="s">
        <v>49</v>
      </c>
      <c r="D47" s="31" t="s">
        <v>66</v>
      </c>
      <c r="E47" s="31" t="s">
        <v>67</v>
      </c>
      <c r="F47" s="31" t="s">
        <v>3</v>
      </c>
      <c r="G47" s="33">
        <v>-766667</v>
      </c>
      <c r="H47" s="33"/>
      <c r="I47" s="33">
        <f t="shared" si="34"/>
        <v>-766667</v>
      </c>
      <c r="J47" s="33">
        <v>-69493.009900000121</v>
      </c>
      <c r="K47" s="33">
        <v>380000.00001000002</v>
      </c>
      <c r="L47" s="57">
        <f t="shared" si="22"/>
        <v>-456160.00989000016</v>
      </c>
      <c r="M47" s="57">
        <v>43058.600010000002</v>
      </c>
      <c r="N47" s="19"/>
      <c r="O47" s="57">
        <f t="shared" si="33"/>
        <v>-413101.40988000017</v>
      </c>
    </row>
    <row r="48" spans="1:15" x14ac:dyDescent="0.3">
      <c r="A48" s="31"/>
      <c r="B48" s="31"/>
      <c r="C48" s="32" t="s">
        <v>49</v>
      </c>
      <c r="D48" s="31" t="s">
        <v>68</v>
      </c>
      <c r="E48" s="31" t="s">
        <v>69</v>
      </c>
      <c r="F48" s="31" t="s">
        <v>3</v>
      </c>
      <c r="G48" s="33">
        <v>-2500000</v>
      </c>
      <c r="H48" s="33"/>
      <c r="I48" s="33">
        <f t="shared" si="34"/>
        <v>-2500000</v>
      </c>
      <c r="J48" s="33">
        <v>-615511.53005000018</v>
      </c>
      <c r="K48" s="33">
        <v>2400000.0000100001</v>
      </c>
      <c r="L48" s="57">
        <f t="shared" si="22"/>
        <v>-715511.5300400001</v>
      </c>
      <c r="M48" s="57">
        <v>100000.00001</v>
      </c>
      <c r="N48" s="57">
        <v>45882.271009999997</v>
      </c>
      <c r="O48" s="57">
        <f t="shared" si="33"/>
        <v>-569629.25902000011</v>
      </c>
    </row>
    <row r="49" spans="1:15" x14ac:dyDescent="0.3">
      <c r="A49" s="31"/>
      <c r="B49" s="31"/>
      <c r="C49" s="32" t="s">
        <v>49</v>
      </c>
      <c r="D49" s="31" t="s">
        <v>111</v>
      </c>
      <c r="E49" s="31" t="s">
        <v>112</v>
      </c>
      <c r="F49" s="31" t="s">
        <v>3</v>
      </c>
      <c r="G49" s="33">
        <v>0</v>
      </c>
      <c r="H49" s="33">
        <v>-1006838</v>
      </c>
      <c r="I49" s="33">
        <f t="shared" si="34"/>
        <v>-1006838</v>
      </c>
      <c r="J49" s="33"/>
      <c r="K49" s="33"/>
      <c r="L49" s="57">
        <f t="shared" si="22"/>
        <v>-1006838</v>
      </c>
      <c r="M49" s="57"/>
      <c r="N49" s="57">
        <v>656103.95000999991</v>
      </c>
      <c r="O49" s="57">
        <f t="shared" si="33"/>
        <v>-350734.04999000009</v>
      </c>
    </row>
    <row r="50" spans="1:15" x14ac:dyDescent="0.3">
      <c r="A50" s="31"/>
      <c r="B50" s="31"/>
      <c r="C50" s="32" t="s">
        <v>37</v>
      </c>
      <c r="D50" s="31" t="s">
        <v>52</v>
      </c>
      <c r="E50" s="31" t="s">
        <v>53</v>
      </c>
      <c r="F50" s="31" t="s">
        <v>3</v>
      </c>
      <c r="G50" s="33">
        <v>-1223593</v>
      </c>
      <c r="H50" s="33"/>
      <c r="I50" s="33">
        <f t="shared" si="34"/>
        <v>-1223593</v>
      </c>
      <c r="J50" s="33"/>
      <c r="K50" s="33">
        <v>1100000.0000100001</v>
      </c>
      <c r="L50" s="57">
        <f t="shared" si="22"/>
        <v>-123592.99998999992</v>
      </c>
      <c r="M50" s="57"/>
      <c r="N50" s="19"/>
      <c r="O50" s="57">
        <f t="shared" si="33"/>
        <v>-123592.99998999992</v>
      </c>
    </row>
    <row r="51" spans="1:15" x14ac:dyDescent="0.3">
      <c r="A51" s="31"/>
      <c r="B51" s="31"/>
      <c r="C51" s="32" t="s">
        <v>37</v>
      </c>
      <c r="D51" s="31" t="s">
        <v>70</v>
      </c>
      <c r="E51" s="31" t="s">
        <v>71</v>
      </c>
      <c r="F51" s="38" t="s">
        <v>84</v>
      </c>
      <c r="G51" s="33">
        <v>-235666.66666666701</v>
      </c>
      <c r="H51" s="33"/>
      <c r="I51" s="33">
        <f t="shared" si="34"/>
        <v>-235666.66666666701</v>
      </c>
      <c r="J51" s="33"/>
      <c r="K51" s="33">
        <v>235666.666676667</v>
      </c>
      <c r="L51" s="57">
        <f t="shared" si="22"/>
        <v>9.9999888334423304E-6</v>
      </c>
      <c r="M51" s="57"/>
      <c r="N51" s="19"/>
      <c r="O51" s="57">
        <f t="shared" si="33"/>
        <v>9.9999888334423304E-6</v>
      </c>
    </row>
    <row r="52" spans="1:15" x14ac:dyDescent="0.3">
      <c r="A52" s="31"/>
      <c r="B52" s="31"/>
      <c r="C52" s="32" t="s">
        <v>37</v>
      </c>
      <c r="D52" s="31" t="s">
        <v>72</v>
      </c>
      <c r="E52" s="31" t="s">
        <v>73</v>
      </c>
      <c r="F52" s="31" t="s">
        <v>3</v>
      </c>
      <c r="G52" s="33">
        <v>-1690175.1892722</v>
      </c>
      <c r="H52" s="33"/>
      <c r="I52" s="33">
        <f t="shared" si="34"/>
        <v>-1690175.1892722</v>
      </c>
      <c r="J52" s="33"/>
      <c r="K52" s="33">
        <v>190175.18928220001</v>
      </c>
      <c r="L52" s="57">
        <f t="shared" si="22"/>
        <v>-1499999.9999899999</v>
      </c>
      <c r="M52" s="57"/>
      <c r="N52" s="19"/>
      <c r="O52" s="57">
        <f t="shared" si="33"/>
        <v>-1499999.9999899999</v>
      </c>
    </row>
    <row r="53" spans="1:15" x14ac:dyDescent="0.3">
      <c r="A53" s="31"/>
      <c r="B53" s="31"/>
      <c r="C53" s="32" t="s">
        <v>37</v>
      </c>
      <c r="D53" s="31" t="s">
        <v>74</v>
      </c>
      <c r="E53" s="31" t="s">
        <v>75</v>
      </c>
      <c r="F53" s="31" t="s">
        <v>3</v>
      </c>
      <c r="G53" s="33">
        <v>-15441147</v>
      </c>
      <c r="H53" s="33"/>
      <c r="I53" s="33">
        <f t="shared" si="34"/>
        <v>-15441147</v>
      </c>
      <c r="J53" s="33"/>
      <c r="K53" s="33">
        <v>10928907.000019999</v>
      </c>
      <c r="L53" s="57">
        <f t="shared" si="22"/>
        <v>-4512239.9999800008</v>
      </c>
      <c r="M53" s="57"/>
      <c r="N53" s="19"/>
      <c r="O53" s="57">
        <f t="shared" si="33"/>
        <v>-4512239.9999800008</v>
      </c>
    </row>
    <row r="54" spans="1:15" x14ac:dyDescent="0.3">
      <c r="A54" s="31"/>
      <c r="B54" s="31"/>
      <c r="C54" s="32" t="s">
        <v>37</v>
      </c>
      <c r="D54" s="31" t="s">
        <v>62</v>
      </c>
      <c r="E54" s="31" t="s">
        <v>63</v>
      </c>
      <c r="F54" s="31" t="s">
        <v>3</v>
      </c>
      <c r="G54" s="33">
        <v>-367083</v>
      </c>
      <c r="H54" s="33"/>
      <c r="I54" s="33">
        <f t="shared" si="34"/>
        <v>-367083</v>
      </c>
      <c r="J54" s="33"/>
      <c r="K54" s="33">
        <v>220249.80001000001</v>
      </c>
      <c r="L54" s="57">
        <f t="shared" si="22"/>
        <v>-146833.19998999999</v>
      </c>
      <c r="M54" s="57"/>
      <c r="N54" s="19"/>
      <c r="O54" s="57">
        <f t="shared" si="33"/>
        <v>-146833.19998999999</v>
      </c>
    </row>
    <row r="55" spans="1:15" x14ac:dyDescent="0.3">
      <c r="A55" s="31"/>
      <c r="B55" s="31"/>
      <c r="C55" s="32" t="s">
        <v>37</v>
      </c>
      <c r="D55" s="31" t="s">
        <v>76</v>
      </c>
      <c r="E55" s="31" t="s">
        <v>77</v>
      </c>
      <c r="F55" s="31" t="s">
        <v>3</v>
      </c>
      <c r="G55" s="33">
        <v>-19960937</v>
      </c>
      <c r="H55" s="33"/>
      <c r="I55" s="33">
        <f t="shared" si="34"/>
        <v>-19960937</v>
      </c>
      <c r="J55" s="33"/>
      <c r="K55" s="33">
        <v>10092512.000010001</v>
      </c>
      <c r="L55" s="57">
        <f t="shared" si="22"/>
        <v>-9868424.9999899995</v>
      </c>
      <c r="M55" s="57"/>
      <c r="N55" s="19"/>
      <c r="O55" s="57">
        <f t="shared" si="33"/>
        <v>-9868424.9999899995</v>
      </c>
    </row>
    <row r="56" spans="1:15" x14ac:dyDescent="0.3">
      <c r="A56" s="31"/>
      <c r="B56" s="31"/>
      <c r="C56" s="32" t="s">
        <v>37</v>
      </c>
      <c r="D56" s="31" t="s">
        <v>78</v>
      </c>
      <c r="E56" s="31" t="s">
        <v>79</v>
      </c>
      <c r="F56" s="31" t="s">
        <v>3</v>
      </c>
      <c r="G56" s="33">
        <v>-10000000</v>
      </c>
      <c r="H56" s="33"/>
      <c r="I56" s="33">
        <f t="shared" si="34"/>
        <v>-10000000</v>
      </c>
      <c r="J56" s="33"/>
      <c r="K56" s="33">
        <v>10000000.000010001</v>
      </c>
      <c r="L56" s="57">
        <f t="shared" si="22"/>
        <v>1.0000541806221008E-5</v>
      </c>
      <c r="M56" s="57"/>
      <c r="N56" s="19"/>
      <c r="O56" s="57">
        <f t="shared" si="33"/>
        <v>1.0000541806221008E-5</v>
      </c>
    </row>
    <row r="57" spans="1:15" x14ac:dyDescent="0.3">
      <c r="A57" s="31"/>
      <c r="B57" s="31"/>
      <c r="C57" s="32" t="s">
        <v>37</v>
      </c>
      <c r="D57" s="31" t="s">
        <v>80</v>
      </c>
      <c r="E57" s="31" t="s">
        <v>81</v>
      </c>
      <c r="F57" s="31" t="s">
        <v>3</v>
      </c>
      <c r="G57" s="33">
        <v>-6700000</v>
      </c>
      <c r="H57" s="33"/>
      <c r="I57" s="33">
        <f t="shared" si="34"/>
        <v>-6700000</v>
      </c>
      <c r="J57" s="33"/>
      <c r="K57" s="33">
        <v>4100000.0000100001</v>
      </c>
      <c r="L57" s="57">
        <f t="shared" si="22"/>
        <v>-2599999.9999899999</v>
      </c>
      <c r="M57" s="57"/>
      <c r="N57" s="19"/>
      <c r="O57" s="57">
        <f t="shared" si="33"/>
        <v>-2599999.9999899999</v>
      </c>
    </row>
    <row r="58" spans="1:15" x14ac:dyDescent="0.3">
      <c r="A58" s="31"/>
      <c r="B58" s="31"/>
      <c r="C58" s="25" t="s">
        <v>37</v>
      </c>
      <c r="D58" s="38" t="s">
        <v>82</v>
      </c>
      <c r="E58" s="38" t="s">
        <v>83</v>
      </c>
      <c r="F58" s="31" t="s">
        <v>3</v>
      </c>
      <c r="G58" s="33">
        <v>-7400000</v>
      </c>
      <c r="H58" s="33"/>
      <c r="I58" s="33">
        <f t="shared" si="34"/>
        <v>-7400000</v>
      </c>
      <c r="J58" s="33"/>
      <c r="K58" s="33">
        <v>7400000.0000100005</v>
      </c>
      <c r="L58" s="57">
        <f t="shared" si="22"/>
        <v>1.0000541806221008E-5</v>
      </c>
      <c r="M58" s="57"/>
      <c r="N58" s="19"/>
      <c r="O58" s="57">
        <f t="shared" si="33"/>
        <v>1.0000541806221008E-5</v>
      </c>
    </row>
    <row r="59" spans="1:15" x14ac:dyDescent="0.3">
      <c r="A59" s="31"/>
      <c r="B59" s="31"/>
      <c r="C59" s="32" t="s">
        <v>85</v>
      </c>
      <c r="D59" s="31" t="s">
        <v>86</v>
      </c>
      <c r="E59" s="31" t="s">
        <v>87</v>
      </c>
      <c r="F59" s="38" t="s">
        <v>84</v>
      </c>
      <c r="G59" s="33">
        <v>-101000</v>
      </c>
      <c r="H59" s="33"/>
      <c r="I59" s="33">
        <f t="shared" si="34"/>
        <v>-101000</v>
      </c>
      <c r="J59" s="33"/>
      <c r="K59" s="33">
        <v>101000.00001</v>
      </c>
      <c r="L59" s="57">
        <f t="shared" si="22"/>
        <v>1.0000003385357559E-5</v>
      </c>
      <c r="M59" s="57"/>
      <c r="N59" s="19"/>
      <c r="O59" s="57">
        <f t="shared" si="33"/>
        <v>1.0000003385357559E-5</v>
      </c>
    </row>
    <row r="60" spans="1:15" x14ac:dyDescent="0.3">
      <c r="A60" s="31"/>
      <c r="B60" s="31"/>
      <c r="C60" s="32" t="s">
        <v>39</v>
      </c>
      <c r="D60" s="31" t="s">
        <v>62</v>
      </c>
      <c r="E60" s="31" t="s">
        <v>63</v>
      </c>
      <c r="F60" s="31" t="s">
        <v>3</v>
      </c>
      <c r="G60" s="33">
        <v>-849583</v>
      </c>
      <c r="H60" s="33"/>
      <c r="I60" s="33">
        <f t="shared" si="34"/>
        <v>-849583</v>
      </c>
      <c r="J60" s="33"/>
      <c r="K60" s="33">
        <v>849583.00000999984</v>
      </c>
      <c r="L60" s="57">
        <f t="shared" si="22"/>
        <v>9.9998433142900467E-6</v>
      </c>
      <c r="M60" s="57"/>
      <c r="N60" s="19"/>
      <c r="O60" s="57">
        <f t="shared" si="33"/>
        <v>9.9998433142900467E-6</v>
      </c>
    </row>
    <row r="61" spans="1:15" x14ac:dyDescent="0.3">
      <c r="A61" s="31"/>
      <c r="B61" s="31"/>
      <c r="C61" s="32" t="s">
        <v>42</v>
      </c>
      <c r="D61" s="31" t="s">
        <v>62</v>
      </c>
      <c r="E61" s="31" t="s">
        <v>63</v>
      </c>
      <c r="F61" s="31" t="s">
        <v>3</v>
      </c>
      <c r="G61" s="33">
        <v>-191666.66666666701</v>
      </c>
      <c r="H61" s="33"/>
      <c r="I61" s="33">
        <f t="shared" si="34"/>
        <v>-191666.66666666701</v>
      </c>
      <c r="J61" s="33"/>
      <c r="K61" s="33">
        <v>191666.666676667</v>
      </c>
      <c r="L61" s="57">
        <f t="shared" si="22"/>
        <v>9.9999888334423304E-6</v>
      </c>
      <c r="M61" s="57"/>
      <c r="N61" s="19"/>
      <c r="O61" s="57">
        <f t="shared" si="33"/>
        <v>9.9999888334423304E-6</v>
      </c>
    </row>
    <row r="62" spans="1:15" x14ac:dyDescent="0.3">
      <c r="A62" s="66" t="s">
        <v>88</v>
      </c>
      <c r="B62" s="66"/>
      <c r="C62" s="28"/>
      <c r="D62" s="47"/>
      <c r="E62" s="47"/>
      <c r="F62" s="47"/>
      <c r="G62" s="46">
        <f>+SUBTOTAL(9, G63:G85)</f>
        <v>-321707691.02990997</v>
      </c>
      <c r="H62" s="46">
        <f>+SUBTOTAL(9, H63:H85)</f>
        <v>0</v>
      </c>
      <c r="I62" s="46">
        <f>+SUBTOTAL(9, I63:I85)</f>
        <v>-321707691.02990997</v>
      </c>
      <c r="J62" s="46">
        <f t="shared" ref="J62:O62" si="35">+SUBTOTAL(9, J63:J85)</f>
        <v>-4780524.3818613812</v>
      </c>
      <c r="K62" s="46">
        <f t="shared" si="35"/>
        <v>143991350.54486278</v>
      </c>
      <c r="L62" s="46">
        <f t="shared" si="35"/>
        <v>-182496864.86690861</v>
      </c>
      <c r="M62" s="46">
        <f t="shared" si="35"/>
        <v>6492603.7701400006</v>
      </c>
      <c r="N62" s="46">
        <f t="shared" si="35"/>
        <v>1107986.0200200002</v>
      </c>
      <c r="O62" s="46">
        <f t="shared" si="35"/>
        <v>-174896275.07674861</v>
      </c>
    </row>
    <row r="63" spans="1:15" s="27" customFormat="1" ht="28.2" customHeight="1" x14ac:dyDescent="0.25">
      <c r="A63" s="48" t="s">
        <v>89</v>
      </c>
      <c r="B63" s="49" t="s">
        <v>90</v>
      </c>
      <c r="C63" s="25" t="s">
        <v>49</v>
      </c>
      <c r="D63" s="38" t="s">
        <v>18</v>
      </c>
      <c r="E63" s="38" t="s">
        <v>18</v>
      </c>
      <c r="F63" s="38" t="s">
        <v>4</v>
      </c>
      <c r="G63" s="33">
        <v>-6562960.3619080344</v>
      </c>
      <c r="H63" s="33"/>
      <c r="I63" s="33">
        <f>SUM(G63:H63)</f>
        <v>-6562960.3619080344</v>
      </c>
      <c r="J63" s="33">
        <v>-382187.54370177258</v>
      </c>
      <c r="K63" s="33">
        <v>3283261.4285814287</v>
      </c>
      <c r="L63" s="57">
        <f t="shared" si="22"/>
        <v>-3661886.4770283783</v>
      </c>
      <c r="M63" s="57">
        <f>556852.00002-5190041</f>
        <v>-4633188.9999799998</v>
      </c>
      <c r="N63" s="23"/>
      <c r="O63" s="57">
        <f t="shared" si="33"/>
        <v>-8295075.4770083781</v>
      </c>
    </row>
    <row r="64" spans="1:15" x14ac:dyDescent="0.3">
      <c r="A64" s="50"/>
      <c r="B64" s="51"/>
      <c r="C64" s="32" t="s">
        <v>49</v>
      </c>
      <c r="D64" s="31" t="s">
        <v>91</v>
      </c>
      <c r="E64" s="31" t="s">
        <v>92</v>
      </c>
      <c r="F64" s="31" t="s">
        <v>4</v>
      </c>
      <c r="G64" s="33">
        <v>-6010213</v>
      </c>
      <c r="H64" s="33"/>
      <c r="I64" s="33">
        <f t="shared" ref="I64:I85" si="36">SUM(G64:H64)</f>
        <v>-6010213</v>
      </c>
      <c r="J64" s="33">
        <v>-481420.10016999766</v>
      </c>
      <c r="K64" s="33">
        <v>793600.00001999992</v>
      </c>
      <c r="L64" s="57">
        <f t="shared" si="22"/>
        <v>-5698033.1001499975</v>
      </c>
      <c r="M64" s="57">
        <v>348014.05001000001</v>
      </c>
      <c r="N64" s="19"/>
      <c r="O64" s="57">
        <f t="shared" si="33"/>
        <v>-5350019.0501399972</v>
      </c>
    </row>
    <row r="65" spans="1:15" x14ac:dyDescent="0.3">
      <c r="A65" s="50"/>
      <c r="B65" s="51"/>
      <c r="C65" s="25">
        <v>40</v>
      </c>
      <c r="D65" s="31"/>
      <c r="E65" s="31"/>
      <c r="F65" s="31" t="s">
        <v>4</v>
      </c>
      <c r="G65" s="33">
        <v>-108510.29333333333</v>
      </c>
      <c r="H65" s="33"/>
      <c r="I65" s="33">
        <f t="shared" si="36"/>
        <v>-108510.29333333333</v>
      </c>
      <c r="J65" s="33"/>
      <c r="K65" s="33">
        <v>56311.077451302415</v>
      </c>
      <c r="L65" s="57">
        <f t="shared" si="22"/>
        <v>-52199.21588203092</v>
      </c>
      <c r="M65" s="57"/>
      <c r="N65" s="19"/>
      <c r="O65" s="57">
        <f t="shared" si="33"/>
        <v>-52199.21588203092</v>
      </c>
    </row>
    <row r="66" spans="1:15" x14ac:dyDescent="0.3">
      <c r="A66" s="50"/>
      <c r="B66" s="51"/>
      <c r="C66" s="25" t="s">
        <v>85</v>
      </c>
      <c r="D66" s="38" t="s">
        <v>93</v>
      </c>
      <c r="E66" s="38" t="s">
        <v>94</v>
      </c>
      <c r="F66" s="31" t="s">
        <v>95</v>
      </c>
      <c r="G66" s="33">
        <v>-85600</v>
      </c>
      <c r="H66" s="33"/>
      <c r="I66" s="33">
        <f t="shared" si="36"/>
        <v>-85600</v>
      </c>
      <c r="J66" s="33"/>
      <c r="K66" s="33">
        <v>50000.000020000007</v>
      </c>
      <c r="L66" s="57">
        <f t="shared" si="22"/>
        <v>-35599.999979999993</v>
      </c>
      <c r="M66" s="57"/>
      <c r="N66" s="19"/>
      <c r="O66" s="57">
        <f t="shared" si="33"/>
        <v>-35599.999979999993</v>
      </c>
    </row>
    <row r="67" spans="1:15" x14ac:dyDescent="0.3">
      <c r="A67" s="50"/>
      <c r="B67" s="51"/>
      <c r="C67" s="32" t="s">
        <v>39</v>
      </c>
      <c r="D67" s="31" t="s">
        <v>18</v>
      </c>
      <c r="E67" s="31" t="s">
        <v>18</v>
      </c>
      <c r="F67" s="31" t="s">
        <v>4</v>
      </c>
      <c r="G67" s="33">
        <v>-351510.82464000001</v>
      </c>
      <c r="H67" s="33"/>
      <c r="I67" s="33">
        <f t="shared" si="36"/>
        <v>-351510.82464000001</v>
      </c>
      <c r="J67" s="33"/>
      <c r="K67" s="33">
        <v>117170.27488000001</v>
      </c>
      <c r="L67" s="57">
        <f t="shared" si="22"/>
        <v>-234340.54975999999</v>
      </c>
      <c r="M67" s="57"/>
      <c r="N67" s="19"/>
      <c r="O67" s="57">
        <f t="shared" si="33"/>
        <v>-234340.54975999999</v>
      </c>
    </row>
    <row r="68" spans="1:15" x14ac:dyDescent="0.3">
      <c r="A68" s="50"/>
      <c r="B68" s="51"/>
      <c r="C68" s="32" t="s">
        <v>96</v>
      </c>
      <c r="D68" s="31" t="s">
        <v>18</v>
      </c>
      <c r="E68" s="31" t="s">
        <v>18</v>
      </c>
      <c r="F68" s="31" t="s">
        <v>5</v>
      </c>
      <c r="G68" s="33">
        <v>-15219.031919999999</v>
      </c>
      <c r="H68" s="33"/>
      <c r="I68" s="33">
        <f t="shared" si="36"/>
        <v>-15219.031919999999</v>
      </c>
      <c r="J68" s="33"/>
      <c r="K68" s="33">
        <v>7609.515960004559</v>
      </c>
      <c r="L68" s="57">
        <f t="shared" si="22"/>
        <v>-7609.5159599954404</v>
      </c>
      <c r="M68" s="57"/>
      <c r="N68" s="19"/>
      <c r="O68" s="57">
        <f t="shared" si="33"/>
        <v>-7609.5159599954404</v>
      </c>
    </row>
    <row r="69" spans="1:15" x14ac:dyDescent="0.3">
      <c r="A69" s="50"/>
      <c r="B69" s="51"/>
      <c r="C69" s="32" t="s">
        <v>96</v>
      </c>
      <c r="D69" s="31" t="s">
        <v>91</v>
      </c>
      <c r="E69" s="31" t="s">
        <v>92</v>
      </c>
      <c r="F69" s="31" t="s">
        <v>5</v>
      </c>
      <c r="G69" s="33">
        <v>-820376</v>
      </c>
      <c r="H69" s="33"/>
      <c r="I69" s="33">
        <f t="shared" si="36"/>
        <v>-820376</v>
      </c>
      <c r="J69" s="33"/>
      <c r="K69" s="33">
        <v>410188.00001000002</v>
      </c>
      <c r="L69" s="57">
        <f t="shared" si="22"/>
        <v>-410187.99998999998</v>
      </c>
      <c r="M69" s="57"/>
      <c r="N69" s="19"/>
      <c r="O69" s="57">
        <f t="shared" si="33"/>
        <v>-410187.99998999998</v>
      </c>
    </row>
    <row r="70" spans="1:15" s="27" customFormat="1" ht="26.25" customHeight="1" x14ac:dyDescent="0.25">
      <c r="A70" s="48" t="s">
        <v>97</v>
      </c>
      <c r="B70" s="49" t="s">
        <v>98</v>
      </c>
      <c r="C70" s="25" t="s">
        <v>49</v>
      </c>
      <c r="D70" s="38" t="s">
        <v>18</v>
      </c>
      <c r="E70" s="38" t="s">
        <v>18</v>
      </c>
      <c r="F70" s="38" t="s">
        <v>4</v>
      </c>
      <c r="G70" s="33">
        <v>-49365714.172499239</v>
      </c>
      <c r="H70" s="33"/>
      <c r="I70" s="33">
        <f t="shared" si="36"/>
        <v>-49365714.172499239</v>
      </c>
      <c r="J70" s="33">
        <v>-1112253.062843211</v>
      </c>
      <c r="K70" s="33">
        <v>23013652.730571467</v>
      </c>
      <c r="L70" s="57">
        <f t="shared" si="22"/>
        <v>-27464314.504770983</v>
      </c>
      <c r="M70" s="57">
        <f>840368.00002+953376</f>
        <v>1793744.0000200002</v>
      </c>
      <c r="N70" s="23"/>
      <c r="O70" s="57">
        <f t="shared" si="33"/>
        <v>-25670570.504750982</v>
      </c>
    </row>
    <row r="71" spans="1:15" x14ac:dyDescent="0.3">
      <c r="A71" s="50"/>
      <c r="B71" s="51"/>
      <c r="C71" s="32" t="s">
        <v>49</v>
      </c>
      <c r="D71" s="31" t="s">
        <v>99</v>
      </c>
      <c r="E71" s="31" t="s">
        <v>100</v>
      </c>
      <c r="F71" s="31" t="s">
        <v>4</v>
      </c>
      <c r="G71" s="33">
        <v>-24985.839171840013</v>
      </c>
      <c r="H71" s="33"/>
      <c r="I71" s="33">
        <f t="shared" si="36"/>
        <v>-24985.839171840013</v>
      </c>
      <c r="J71" s="33"/>
      <c r="K71" s="33">
        <v>11139.795362992321</v>
      </c>
      <c r="L71" s="57">
        <f t="shared" si="22"/>
        <v>-13846.043808847691</v>
      </c>
      <c r="M71" s="57">
        <v>2871.9366912374398</v>
      </c>
      <c r="N71" s="19"/>
      <c r="O71" s="57">
        <f t="shared" si="33"/>
        <v>-10974.107117610252</v>
      </c>
    </row>
    <row r="72" spans="1:15" x14ac:dyDescent="0.3">
      <c r="A72" s="50"/>
      <c r="B72" s="51"/>
      <c r="C72" s="32" t="s">
        <v>37</v>
      </c>
      <c r="D72" s="31" t="s">
        <v>18</v>
      </c>
      <c r="E72" s="31" t="s">
        <v>18</v>
      </c>
      <c r="F72" s="31" t="s">
        <v>4</v>
      </c>
      <c r="G72" s="33">
        <v>-177595.46400000004</v>
      </c>
      <c r="H72" s="33"/>
      <c r="I72" s="33">
        <f t="shared" si="36"/>
        <v>-177595.46400000004</v>
      </c>
      <c r="J72" s="33"/>
      <c r="K72" s="33">
        <v>92378.977849142131</v>
      </c>
      <c r="L72" s="57">
        <f t="shared" si="22"/>
        <v>-85216.486150857905</v>
      </c>
      <c r="M72" s="57"/>
      <c r="N72" s="19"/>
      <c r="O72" s="57">
        <f t="shared" si="33"/>
        <v>-85216.486150857905</v>
      </c>
    </row>
    <row r="73" spans="1:15" x14ac:dyDescent="0.3">
      <c r="A73" s="50"/>
      <c r="B73" s="51"/>
      <c r="C73" s="32" t="s">
        <v>39</v>
      </c>
      <c r="D73" s="31" t="s">
        <v>18</v>
      </c>
      <c r="E73" s="31" t="s">
        <v>18</v>
      </c>
      <c r="F73" s="31" t="s">
        <v>4</v>
      </c>
      <c r="G73" s="33">
        <v>-42663.200008399996</v>
      </c>
      <c r="H73" s="33"/>
      <c r="I73" s="33">
        <f t="shared" si="36"/>
        <v>-42663.200008399996</v>
      </c>
      <c r="J73" s="33"/>
      <c r="K73" s="33">
        <v>30000.000010000054</v>
      </c>
      <c r="L73" s="57">
        <f t="shared" si="22"/>
        <v>-12663.199998399941</v>
      </c>
      <c r="M73" s="57"/>
      <c r="N73" s="19"/>
      <c r="O73" s="57">
        <f t="shared" si="33"/>
        <v>-12663.199998399941</v>
      </c>
    </row>
    <row r="74" spans="1:15" x14ac:dyDescent="0.3">
      <c r="A74" s="50"/>
      <c r="B74" s="51"/>
      <c r="C74" s="32" t="s">
        <v>96</v>
      </c>
      <c r="D74" s="31" t="s">
        <v>18</v>
      </c>
      <c r="E74" s="31" t="s">
        <v>18</v>
      </c>
      <c r="F74" s="31" t="s">
        <v>5</v>
      </c>
      <c r="G74" s="33">
        <v>-132444744.01614641</v>
      </c>
      <c r="H74" s="33"/>
      <c r="I74" s="33">
        <f t="shared" si="36"/>
        <v>-132444744.01614641</v>
      </c>
      <c r="J74" s="33"/>
      <c r="K74" s="33">
        <v>66222372.0081129</v>
      </c>
      <c r="L74" s="57">
        <f t="shared" si="22"/>
        <v>-66222372.008033507</v>
      </c>
      <c r="M74" s="57"/>
      <c r="N74" s="19"/>
      <c r="O74" s="57">
        <f t="shared" si="33"/>
        <v>-66222372.008033507</v>
      </c>
    </row>
    <row r="75" spans="1:15" s="27" customFormat="1" ht="26.4" x14ac:dyDescent="0.25">
      <c r="A75" s="48" t="s">
        <v>101</v>
      </c>
      <c r="B75" s="49" t="s">
        <v>102</v>
      </c>
      <c r="C75" s="25" t="s">
        <v>49</v>
      </c>
      <c r="D75" s="38" t="s">
        <v>18</v>
      </c>
      <c r="E75" s="38" t="s">
        <v>18</v>
      </c>
      <c r="F75" s="38" t="s">
        <v>4</v>
      </c>
      <c r="G75" s="33">
        <v>-25240094.125142153</v>
      </c>
      <c r="H75" s="33"/>
      <c r="I75" s="33">
        <f t="shared" si="36"/>
        <v>-25240094.125142153</v>
      </c>
      <c r="J75" s="33">
        <v>-2275.3481403575279</v>
      </c>
      <c r="K75" s="33">
        <v>11807936.376299351</v>
      </c>
      <c r="L75" s="57">
        <f t="shared" si="22"/>
        <v>-13434433.096983161</v>
      </c>
      <c r="M75" s="57">
        <f>1705293.34002+829193</f>
        <v>2534486.34002</v>
      </c>
      <c r="N75" s="23"/>
      <c r="O75" s="57">
        <f t="shared" si="33"/>
        <v>-10899946.75696316</v>
      </c>
    </row>
    <row r="76" spans="1:15" x14ac:dyDescent="0.3">
      <c r="A76" s="50"/>
      <c r="B76" s="51"/>
      <c r="C76" s="32" t="s">
        <v>49</v>
      </c>
      <c r="D76" s="31" t="s">
        <v>99</v>
      </c>
      <c r="E76" s="31" t="s">
        <v>100</v>
      </c>
      <c r="F76" s="31" t="s">
        <v>4</v>
      </c>
      <c r="G76" s="33">
        <v>-53445.359505280037</v>
      </c>
      <c r="H76" s="33"/>
      <c r="I76" s="33">
        <f t="shared" si="36"/>
        <v>-53445.359505280037</v>
      </c>
      <c r="J76" s="33"/>
      <c r="K76" s="33">
        <v>23828.311864801442</v>
      </c>
      <c r="L76" s="57">
        <f t="shared" si="22"/>
        <v>-29617.047640478595</v>
      </c>
      <c r="M76" s="57">
        <v>6143.1472396804793</v>
      </c>
      <c r="N76" s="19"/>
      <c r="O76" s="57">
        <f t="shared" si="33"/>
        <v>-23473.900400798117</v>
      </c>
    </row>
    <row r="77" spans="1:15" x14ac:dyDescent="0.3">
      <c r="A77" s="50"/>
      <c r="B77" s="51"/>
      <c r="C77" s="32">
        <v>40</v>
      </c>
      <c r="D77" s="19"/>
      <c r="E77" s="19"/>
      <c r="F77" s="31" t="s">
        <v>4</v>
      </c>
      <c r="G77" s="33">
        <v>-198296.14799999999</v>
      </c>
      <c r="H77" s="33"/>
      <c r="I77" s="33">
        <f t="shared" si="36"/>
        <v>-198296.14799999999</v>
      </c>
      <c r="J77" s="33"/>
      <c r="K77" s="33">
        <v>102304.62349434312</v>
      </c>
      <c r="L77" s="57">
        <f t="shared" si="22"/>
        <v>-95991.524505656867</v>
      </c>
      <c r="M77" s="57"/>
      <c r="N77" s="19"/>
      <c r="O77" s="57">
        <f t="shared" si="33"/>
        <v>-95991.524505656867</v>
      </c>
    </row>
    <row r="78" spans="1:15" x14ac:dyDescent="0.3">
      <c r="A78" s="50"/>
      <c r="B78" s="51"/>
      <c r="C78" s="32" t="s">
        <v>39</v>
      </c>
      <c r="D78" s="31" t="s">
        <v>18</v>
      </c>
      <c r="E78" s="31" t="s">
        <v>18</v>
      </c>
      <c r="F78" s="31" t="s">
        <v>4</v>
      </c>
      <c r="G78" s="33">
        <v>-571219.39040979999</v>
      </c>
      <c r="H78" s="33"/>
      <c r="I78" s="33">
        <f t="shared" si="36"/>
        <v>-571219.39040979999</v>
      </c>
      <c r="J78" s="33"/>
      <c r="K78" s="33">
        <v>380812.66668666684</v>
      </c>
      <c r="L78" s="57">
        <f t="shared" si="22"/>
        <v>-190406.72372313315</v>
      </c>
      <c r="M78" s="57"/>
      <c r="N78" s="19"/>
      <c r="O78" s="57">
        <f t="shared" si="33"/>
        <v>-190406.72372313315</v>
      </c>
    </row>
    <row r="79" spans="1:15" x14ac:dyDescent="0.3">
      <c r="A79" s="50"/>
      <c r="B79" s="51"/>
      <c r="C79" s="32" t="s">
        <v>96</v>
      </c>
      <c r="D79" s="31" t="s">
        <v>18</v>
      </c>
      <c r="E79" s="31" t="s">
        <v>18</v>
      </c>
      <c r="F79" s="31" t="s">
        <v>5</v>
      </c>
      <c r="G79" s="33">
        <v>-863744.14159440098</v>
      </c>
      <c r="H79" s="33"/>
      <c r="I79" s="33">
        <f t="shared" si="36"/>
        <v>-863744.14159440098</v>
      </c>
      <c r="J79" s="33"/>
      <c r="K79" s="33">
        <v>431872.07079745934</v>
      </c>
      <c r="L79" s="57">
        <f t="shared" si="22"/>
        <v>-431872.07079694164</v>
      </c>
      <c r="M79" s="57"/>
      <c r="N79" s="19"/>
      <c r="O79" s="57">
        <f t="shared" si="33"/>
        <v>-431872.07079694164</v>
      </c>
    </row>
    <row r="80" spans="1:15" s="27" customFormat="1" ht="25.5" customHeight="1" x14ac:dyDescent="0.25">
      <c r="A80" s="48" t="s">
        <v>103</v>
      </c>
      <c r="B80" s="49" t="s">
        <v>104</v>
      </c>
      <c r="C80" s="25" t="s">
        <v>49</v>
      </c>
      <c r="D80" s="38" t="s">
        <v>18</v>
      </c>
      <c r="E80" s="38" t="s">
        <v>18</v>
      </c>
      <c r="F80" s="49" t="s">
        <v>105</v>
      </c>
      <c r="G80" s="33">
        <v>-98560327.010360569</v>
      </c>
      <c r="H80" s="33"/>
      <c r="I80" s="33">
        <f t="shared" si="36"/>
        <v>-98560327.010360569</v>
      </c>
      <c r="J80" s="33">
        <v>-1302388.327006042</v>
      </c>
      <c r="K80" s="56">
        <v>37047552.464786664</v>
      </c>
      <c r="L80" s="57">
        <f t="shared" si="22"/>
        <v>-62815162.872579947</v>
      </c>
      <c r="M80" s="57">
        <f>3032231.35006+3407473</f>
        <v>6439704.3500600001</v>
      </c>
      <c r="N80" s="57">
        <v>11617.52001</v>
      </c>
      <c r="O80" s="57">
        <f t="shared" si="33"/>
        <v>-56363841.002509944</v>
      </c>
    </row>
    <row r="81" spans="1:15" x14ac:dyDescent="0.3">
      <c r="A81" s="31"/>
      <c r="B81" s="31"/>
      <c r="C81" s="32" t="s">
        <v>49</v>
      </c>
      <c r="D81" s="31" t="s">
        <v>99</v>
      </c>
      <c r="E81" s="31" t="s">
        <v>100</v>
      </c>
      <c r="F81" s="31" t="s">
        <v>4</v>
      </c>
      <c r="G81" s="33">
        <v>-7211.8279895466703</v>
      </c>
      <c r="H81" s="33"/>
      <c r="I81" s="33">
        <f t="shared" si="36"/>
        <v>-7211.8279895466703</v>
      </c>
      <c r="J81" s="33"/>
      <c r="K81" s="33">
        <v>3215.3528022062401</v>
      </c>
      <c r="L81" s="57">
        <f t="shared" si="22"/>
        <v>-3996.4751873404302</v>
      </c>
      <c r="M81" s="57">
        <v>828.94607908208013</v>
      </c>
      <c r="N81" s="19"/>
      <c r="O81" s="57">
        <f t="shared" si="33"/>
        <v>-3167.5291082583499</v>
      </c>
    </row>
    <row r="82" spans="1:15" x14ac:dyDescent="0.3">
      <c r="A82" s="31"/>
      <c r="B82" s="31"/>
      <c r="C82" s="25" t="s">
        <v>49</v>
      </c>
      <c r="D82" s="31" t="s">
        <v>115</v>
      </c>
      <c r="E82" s="31" t="s">
        <v>116</v>
      </c>
      <c r="F82" s="38" t="s">
        <v>4</v>
      </c>
      <c r="G82" s="33">
        <v>0</v>
      </c>
      <c r="H82" s="33"/>
      <c r="I82" s="33">
        <f t="shared" si="36"/>
        <v>0</v>
      </c>
      <c r="J82" s="33">
        <v>-1500000</v>
      </c>
      <c r="K82" s="33"/>
      <c r="L82" s="57">
        <f t="shared" si="22"/>
        <v>-1500000</v>
      </c>
      <c r="M82" s="57"/>
      <c r="N82" s="57">
        <v>1096368.5000100001</v>
      </c>
      <c r="O82" s="57">
        <f t="shared" si="33"/>
        <v>-403631.49998999992</v>
      </c>
    </row>
    <row r="83" spans="1:15" x14ac:dyDescent="0.3">
      <c r="A83" s="31"/>
      <c r="B83" s="31"/>
      <c r="C83" s="32" t="s">
        <v>37</v>
      </c>
      <c r="D83" s="31"/>
      <c r="E83" s="31"/>
      <c r="F83" s="31" t="s">
        <v>4</v>
      </c>
      <c r="G83" s="33">
        <v>-15331.427999999998</v>
      </c>
      <c r="H83" s="33"/>
      <c r="I83" s="33">
        <f t="shared" si="36"/>
        <v>-15331.427999999998</v>
      </c>
      <c r="J83" s="33"/>
      <c r="K83" s="33">
        <v>7858.4641223552371</v>
      </c>
      <c r="L83" s="57">
        <f t="shared" ref="L83:L112" si="37">+I83+J83+K83</f>
        <v>-7472.9638776447609</v>
      </c>
      <c r="M83" s="57"/>
      <c r="N83" s="19"/>
      <c r="O83" s="57">
        <f t="shared" si="33"/>
        <v>-7472.9638776447609</v>
      </c>
    </row>
    <row r="84" spans="1:15" x14ac:dyDescent="0.3">
      <c r="A84" s="31"/>
      <c r="B84" s="31"/>
      <c r="C84" s="32" t="s">
        <v>39</v>
      </c>
      <c r="D84" s="31"/>
      <c r="E84" s="31"/>
      <c r="F84" s="31" t="s">
        <v>4</v>
      </c>
      <c r="G84" s="33">
        <v>-11356.5849418</v>
      </c>
      <c r="H84" s="33"/>
      <c r="I84" s="33">
        <f t="shared" si="36"/>
        <v>-11356.5849418</v>
      </c>
      <c r="J84" s="33"/>
      <c r="K84" s="33">
        <v>10000.000009999994</v>
      </c>
      <c r="L84" s="57">
        <f t="shared" si="37"/>
        <v>-1356.5849318000055</v>
      </c>
      <c r="M84" s="57"/>
      <c r="N84" s="19"/>
      <c r="O84" s="57">
        <f t="shared" si="33"/>
        <v>-1356.5849318000055</v>
      </c>
    </row>
    <row r="85" spans="1:15" x14ac:dyDescent="0.3">
      <c r="A85" s="31"/>
      <c r="B85" s="31"/>
      <c r="C85" s="32" t="s">
        <v>96</v>
      </c>
      <c r="D85" s="31" t="s">
        <v>18</v>
      </c>
      <c r="E85" s="31" t="s">
        <v>18</v>
      </c>
      <c r="F85" s="31" t="s">
        <v>5</v>
      </c>
      <c r="G85" s="33">
        <v>-176572.81033920031</v>
      </c>
      <c r="H85" s="33"/>
      <c r="I85" s="33">
        <f t="shared" si="36"/>
        <v>-176572.81033920031</v>
      </c>
      <c r="J85" s="33"/>
      <c r="K85" s="33">
        <v>88286.405169653022</v>
      </c>
      <c r="L85" s="57">
        <f t="shared" si="37"/>
        <v>-88286.405169547288</v>
      </c>
      <c r="M85" s="57"/>
      <c r="N85" s="19"/>
      <c r="O85" s="57">
        <f t="shared" si="33"/>
        <v>-88286.405169547288</v>
      </c>
    </row>
    <row r="86" spans="1:15" x14ac:dyDescent="0.3">
      <c r="A86" s="52" t="s">
        <v>106</v>
      </c>
      <c r="B86" s="47"/>
      <c r="C86" s="28"/>
      <c r="D86" s="47"/>
      <c r="E86" s="47"/>
      <c r="F86" s="47"/>
      <c r="G86" s="46">
        <f>+SUBTOTAL(9, G87:G112)</f>
        <v>-43901015.651354469</v>
      </c>
      <c r="H86" s="46">
        <f>+SUBTOTAL(9, H87:H112)</f>
        <v>0</v>
      </c>
      <c r="I86" s="46">
        <f>+SUBTOTAL(9, I87:I112)</f>
        <v>-43901015.651354469</v>
      </c>
      <c r="J86" s="46">
        <f t="shared" ref="J86:O86" si="38">+SUBTOTAL(9, J87:J112)</f>
        <v>0</v>
      </c>
      <c r="K86" s="46">
        <f t="shared" si="38"/>
        <v>28906751.4344838</v>
      </c>
      <c r="L86" s="46">
        <f t="shared" si="38"/>
        <v>-14994264.216870662</v>
      </c>
      <c r="M86" s="46"/>
      <c r="N86" s="46">
        <f t="shared" si="38"/>
        <v>0</v>
      </c>
      <c r="O86" s="46">
        <f t="shared" si="38"/>
        <v>-14994264.216870662</v>
      </c>
    </row>
    <row r="87" spans="1:15" x14ac:dyDescent="0.3">
      <c r="A87" s="31" t="s">
        <v>21</v>
      </c>
      <c r="B87" s="31" t="s">
        <v>22</v>
      </c>
      <c r="C87" s="32" t="s">
        <v>23</v>
      </c>
      <c r="D87" s="31" t="s">
        <v>50</v>
      </c>
      <c r="E87" s="31" t="s">
        <v>51</v>
      </c>
      <c r="F87" s="31" t="s">
        <v>3</v>
      </c>
      <c r="G87" s="33">
        <v>-20000</v>
      </c>
      <c r="H87" s="33"/>
      <c r="I87" s="33">
        <f>SUM(G87:H87)</f>
        <v>-20000</v>
      </c>
      <c r="J87" s="33"/>
      <c r="K87" s="33">
        <v>20000.00001</v>
      </c>
      <c r="L87" s="57">
        <f t="shared" si="37"/>
        <v>9.9999997473787516E-6</v>
      </c>
      <c r="M87" s="57"/>
      <c r="N87" s="19"/>
      <c r="O87" s="57">
        <f>L87+M87+N87</f>
        <v>9.9999997473787516E-6</v>
      </c>
    </row>
    <row r="88" spans="1:15" x14ac:dyDescent="0.3">
      <c r="A88" s="31"/>
      <c r="B88" s="31"/>
      <c r="C88" s="32" t="s">
        <v>23</v>
      </c>
      <c r="D88" s="31" t="s">
        <v>52</v>
      </c>
      <c r="E88" s="31" t="s">
        <v>53</v>
      </c>
      <c r="F88" s="31" t="s">
        <v>3</v>
      </c>
      <c r="G88" s="33">
        <v>-571666.60000000009</v>
      </c>
      <c r="H88" s="33"/>
      <c r="I88" s="33">
        <f t="shared" ref="I88:I112" si="39">SUM(G88:H88)</f>
        <v>-571666.60000000009</v>
      </c>
      <c r="J88" s="33"/>
      <c r="K88" s="33">
        <v>500000.00002000009</v>
      </c>
      <c r="L88" s="57">
        <f t="shared" si="37"/>
        <v>-71666.599979999999</v>
      </c>
      <c r="M88" s="57"/>
      <c r="N88" s="19"/>
      <c r="O88" s="57">
        <f t="shared" ref="O88:O112" si="40">L88+M88+N88</f>
        <v>-71666.599979999999</v>
      </c>
    </row>
    <row r="89" spans="1:15" x14ac:dyDescent="0.3">
      <c r="A89" s="31"/>
      <c r="B89" s="31"/>
      <c r="C89" s="32" t="s">
        <v>23</v>
      </c>
      <c r="D89" s="31" t="s">
        <v>54</v>
      </c>
      <c r="E89" s="31" t="s">
        <v>55</v>
      </c>
      <c r="F89" s="31" t="s">
        <v>3</v>
      </c>
      <c r="G89" s="33">
        <v>-28333</v>
      </c>
      <c r="H89" s="33"/>
      <c r="I89" s="33">
        <f t="shared" si="39"/>
        <v>-28333</v>
      </c>
      <c r="J89" s="33"/>
      <c r="K89" s="33">
        <v>3704.9477042407211</v>
      </c>
      <c r="L89" s="57">
        <f t="shared" si="37"/>
        <v>-24628.05229575928</v>
      </c>
      <c r="M89" s="57"/>
      <c r="N89" s="19"/>
      <c r="O89" s="57">
        <f t="shared" si="40"/>
        <v>-24628.05229575928</v>
      </c>
    </row>
    <row r="90" spans="1:15" x14ac:dyDescent="0.3">
      <c r="A90" s="31"/>
      <c r="B90" s="31"/>
      <c r="C90" s="32" t="s">
        <v>23</v>
      </c>
      <c r="D90" s="31" t="s">
        <v>56</v>
      </c>
      <c r="E90" s="31" t="s">
        <v>57</v>
      </c>
      <c r="F90" s="31" t="s">
        <v>3</v>
      </c>
      <c r="G90" s="33">
        <v>-33333</v>
      </c>
      <c r="H90" s="33"/>
      <c r="I90" s="33">
        <f t="shared" si="39"/>
        <v>-33333</v>
      </c>
      <c r="J90" s="33"/>
      <c r="K90" s="33">
        <v>33333.000010000003</v>
      </c>
      <c r="L90" s="57">
        <f t="shared" si="37"/>
        <v>1.0000003385357559E-5</v>
      </c>
      <c r="M90" s="57"/>
      <c r="N90" s="19"/>
      <c r="O90" s="57">
        <f t="shared" si="40"/>
        <v>1.0000003385357559E-5</v>
      </c>
    </row>
    <row r="91" spans="1:15" x14ac:dyDescent="0.3">
      <c r="A91" s="31"/>
      <c r="B91" s="31"/>
      <c r="C91" s="32" t="s">
        <v>23</v>
      </c>
      <c r="D91" s="31" t="s">
        <v>58</v>
      </c>
      <c r="E91" s="31" t="s">
        <v>59</v>
      </c>
      <c r="F91" s="31" t="s">
        <v>3</v>
      </c>
      <c r="G91" s="33">
        <v>-394166.67</v>
      </c>
      <c r="H91" s="33"/>
      <c r="I91" s="33">
        <f t="shared" si="39"/>
        <v>-394166.67</v>
      </c>
      <c r="J91" s="33"/>
      <c r="K91" s="33">
        <v>394166.67001</v>
      </c>
      <c r="L91" s="57">
        <f t="shared" si="37"/>
        <v>1.0000017937272787E-5</v>
      </c>
      <c r="M91" s="57"/>
      <c r="N91" s="19"/>
      <c r="O91" s="57">
        <f t="shared" si="40"/>
        <v>1.0000017937272787E-5</v>
      </c>
    </row>
    <row r="92" spans="1:15" x14ac:dyDescent="0.3">
      <c r="A92" s="31"/>
      <c r="B92" s="31"/>
      <c r="C92" s="32" t="s">
        <v>23</v>
      </c>
      <c r="D92" s="31" t="s">
        <v>62</v>
      </c>
      <c r="E92" s="31" t="s">
        <v>63</v>
      </c>
      <c r="F92" s="31" t="s">
        <v>3</v>
      </c>
      <c r="G92" s="33">
        <v>-19964376.999990001</v>
      </c>
      <c r="H92" s="33"/>
      <c r="I92" s="33">
        <f t="shared" si="39"/>
        <v>-19964376.999990001</v>
      </c>
      <c r="J92" s="33"/>
      <c r="K92" s="33">
        <v>14306047.000010001</v>
      </c>
      <c r="L92" s="57">
        <f t="shared" si="37"/>
        <v>-5658329.9999800008</v>
      </c>
      <c r="M92" s="57"/>
      <c r="N92" s="19"/>
      <c r="O92" s="57">
        <f t="shared" si="40"/>
        <v>-5658329.9999800008</v>
      </c>
    </row>
    <row r="93" spans="1:15" x14ac:dyDescent="0.3">
      <c r="A93" s="31"/>
      <c r="B93" s="31"/>
      <c r="C93" s="32" t="s">
        <v>23</v>
      </c>
      <c r="D93" s="31" t="s">
        <v>64</v>
      </c>
      <c r="E93" s="31" t="s">
        <v>65</v>
      </c>
      <c r="F93" s="31" t="s">
        <v>3</v>
      </c>
      <c r="G93" s="33">
        <v>-60000</v>
      </c>
      <c r="H93" s="33"/>
      <c r="I93" s="33">
        <f t="shared" si="39"/>
        <v>-60000</v>
      </c>
      <c r="J93" s="33"/>
      <c r="K93" s="33">
        <v>60000.000010000018</v>
      </c>
      <c r="L93" s="57">
        <f t="shared" si="37"/>
        <v>1.0000017937272787E-5</v>
      </c>
      <c r="M93" s="57"/>
      <c r="N93" s="19"/>
      <c r="O93" s="57">
        <f t="shared" si="40"/>
        <v>1.0000017937272787E-5</v>
      </c>
    </row>
    <row r="94" spans="1:15" x14ac:dyDescent="0.3">
      <c r="A94" s="31"/>
      <c r="B94" s="31"/>
      <c r="C94" s="32" t="s">
        <v>23</v>
      </c>
      <c r="D94" s="31" t="s">
        <v>66</v>
      </c>
      <c r="E94" s="31" t="s">
        <v>67</v>
      </c>
      <c r="F94" s="31" t="s">
        <v>3</v>
      </c>
      <c r="G94" s="33">
        <v>-153333.4</v>
      </c>
      <c r="H94" s="33"/>
      <c r="I94" s="33">
        <f t="shared" si="39"/>
        <v>-153333.4</v>
      </c>
      <c r="J94" s="33"/>
      <c r="K94" s="33">
        <v>76000.000020000007</v>
      </c>
      <c r="L94" s="57">
        <f t="shared" si="37"/>
        <v>-77333.399979999987</v>
      </c>
      <c r="M94" s="57"/>
      <c r="N94" s="19"/>
      <c r="O94" s="57">
        <f t="shared" si="40"/>
        <v>-77333.399979999987</v>
      </c>
    </row>
    <row r="95" spans="1:15" x14ac:dyDescent="0.3">
      <c r="A95" s="31"/>
      <c r="B95" s="31"/>
      <c r="C95" s="32" t="s">
        <v>23</v>
      </c>
      <c r="D95" s="31" t="s">
        <v>68</v>
      </c>
      <c r="E95" s="31" t="s">
        <v>69</v>
      </c>
      <c r="F95" s="31" t="s">
        <v>3</v>
      </c>
      <c r="G95" s="33">
        <v>-13000</v>
      </c>
      <c r="H95" s="33"/>
      <c r="I95" s="33">
        <f t="shared" si="39"/>
        <v>-13000</v>
      </c>
      <c r="J95" s="33"/>
      <c r="K95" s="33">
        <v>12480.00001</v>
      </c>
      <c r="L95" s="57">
        <f t="shared" si="37"/>
        <v>-519.99999000000025</v>
      </c>
      <c r="M95" s="57"/>
      <c r="N95" s="19"/>
      <c r="O95" s="57">
        <f t="shared" si="40"/>
        <v>-519.99999000000025</v>
      </c>
    </row>
    <row r="96" spans="1:15" x14ac:dyDescent="0.3">
      <c r="A96" s="31"/>
      <c r="B96" s="31"/>
      <c r="C96" s="32" t="s">
        <v>23</v>
      </c>
      <c r="D96" s="31" t="s">
        <v>99</v>
      </c>
      <c r="E96" s="31" t="s">
        <v>100</v>
      </c>
      <c r="F96" s="31" t="s">
        <v>3</v>
      </c>
      <c r="G96" s="33">
        <v>-17128.605333333333</v>
      </c>
      <c r="H96" s="33"/>
      <c r="I96" s="33">
        <f t="shared" si="39"/>
        <v>-17128.605333333333</v>
      </c>
      <c r="J96" s="33"/>
      <c r="K96" s="33">
        <v>7636.6920099999998</v>
      </c>
      <c r="L96" s="57">
        <f t="shared" si="37"/>
        <v>-9491.9133233333341</v>
      </c>
      <c r="M96" s="57"/>
      <c r="N96" s="19"/>
      <c r="O96" s="57">
        <f t="shared" si="40"/>
        <v>-9491.9133233333341</v>
      </c>
    </row>
    <row r="97" spans="1:15" x14ac:dyDescent="0.3">
      <c r="A97" s="31"/>
      <c r="B97" s="31"/>
      <c r="C97" s="32" t="s">
        <v>23</v>
      </c>
      <c r="D97" s="31"/>
      <c r="E97" s="31"/>
      <c r="F97" s="31" t="s">
        <v>4</v>
      </c>
      <c r="G97" s="33">
        <v>-9606081.2919699997</v>
      </c>
      <c r="H97" s="33"/>
      <c r="I97" s="33">
        <f t="shared" si="39"/>
        <v>-9606081.2919699997</v>
      </c>
      <c r="J97" s="33"/>
      <c r="K97" s="33">
        <v>4200000.0000399984</v>
      </c>
      <c r="L97" s="57">
        <f t="shared" si="37"/>
        <v>-5406081.2919300012</v>
      </c>
      <c r="M97" s="57"/>
      <c r="N97" s="19"/>
      <c r="O97" s="57">
        <f t="shared" si="40"/>
        <v>-5406081.2919300012</v>
      </c>
    </row>
    <row r="98" spans="1:15" x14ac:dyDescent="0.3">
      <c r="A98" s="31"/>
      <c r="B98" s="31"/>
      <c r="C98" s="32" t="s">
        <v>37</v>
      </c>
      <c r="D98" s="31" t="s">
        <v>52</v>
      </c>
      <c r="E98" s="31" t="s">
        <v>53</v>
      </c>
      <c r="F98" s="38" t="s">
        <v>3</v>
      </c>
      <c r="G98" s="33">
        <v>-244719</v>
      </c>
      <c r="H98" s="33"/>
      <c r="I98" s="33">
        <f t="shared" si="39"/>
        <v>-244719</v>
      </c>
      <c r="J98" s="33"/>
      <c r="K98" s="33">
        <v>220000.00000999999</v>
      </c>
      <c r="L98" s="57">
        <f t="shared" si="37"/>
        <v>-24718.999990000011</v>
      </c>
      <c r="M98" s="57"/>
      <c r="N98" s="19"/>
      <c r="O98" s="57">
        <f t="shared" si="40"/>
        <v>-24718.999990000011</v>
      </c>
    </row>
    <row r="99" spans="1:15" x14ac:dyDescent="0.3">
      <c r="A99" s="31"/>
      <c r="B99" s="31"/>
      <c r="C99" s="32" t="s">
        <v>37</v>
      </c>
      <c r="D99" s="31" t="s">
        <v>70</v>
      </c>
      <c r="E99" s="31" t="s">
        <v>71</v>
      </c>
      <c r="F99" s="38" t="s">
        <v>3</v>
      </c>
      <c r="G99" s="33">
        <v>-47133.333333333299</v>
      </c>
      <c r="H99" s="33"/>
      <c r="I99" s="33">
        <f t="shared" si="39"/>
        <v>-47133.333333333299</v>
      </c>
      <c r="J99" s="33"/>
      <c r="K99" s="33">
        <v>47133.333343333303</v>
      </c>
      <c r="L99" s="57">
        <f t="shared" si="37"/>
        <v>1.0000003385357559E-5</v>
      </c>
      <c r="M99" s="57"/>
      <c r="N99" s="19"/>
      <c r="O99" s="57">
        <f t="shared" si="40"/>
        <v>1.0000003385357559E-5</v>
      </c>
    </row>
    <row r="100" spans="1:15" x14ac:dyDescent="0.3">
      <c r="A100" s="31"/>
      <c r="B100" s="31"/>
      <c r="C100" s="32" t="s">
        <v>37</v>
      </c>
      <c r="D100" s="31" t="s">
        <v>72</v>
      </c>
      <c r="E100" s="31" t="s">
        <v>73</v>
      </c>
      <c r="F100" s="38" t="s">
        <v>3</v>
      </c>
      <c r="G100" s="33">
        <v>-338043.15072779998</v>
      </c>
      <c r="H100" s="33"/>
      <c r="I100" s="33">
        <f t="shared" si="39"/>
        <v>-338043.15072779998</v>
      </c>
      <c r="J100" s="33"/>
      <c r="K100" s="33">
        <v>38035.950708999902</v>
      </c>
      <c r="L100" s="57">
        <f t="shared" si="37"/>
        <v>-300007.2000188001</v>
      </c>
      <c r="M100" s="57"/>
      <c r="N100" s="19"/>
      <c r="O100" s="57">
        <f t="shared" si="40"/>
        <v>-300007.2000188001</v>
      </c>
    </row>
    <row r="101" spans="1:15" x14ac:dyDescent="0.3">
      <c r="A101" s="31"/>
      <c r="B101" s="31"/>
      <c r="C101" s="32" t="s">
        <v>37</v>
      </c>
      <c r="D101" s="31" t="s">
        <v>74</v>
      </c>
      <c r="E101" s="31" t="s">
        <v>75</v>
      </c>
      <c r="F101" s="38" t="s">
        <v>3</v>
      </c>
      <c r="G101" s="33">
        <v>-3088229</v>
      </c>
      <c r="H101" s="33"/>
      <c r="I101" s="33">
        <f t="shared" si="39"/>
        <v>-3088229</v>
      </c>
      <c r="J101" s="33"/>
      <c r="K101" s="33">
        <v>2185781.0000200002</v>
      </c>
      <c r="L101" s="57">
        <f t="shared" si="37"/>
        <v>-902447.99997999985</v>
      </c>
      <c r="M101" s="57"/>
      <c r="N101" s="19"/>
      <c r="O101" s="57">
        <f t="shared" si="40"/>
        <v>-902447.99997999985</v>
      </c>
    </row>
    <row r="102" spans="1:15" x14ac:dyDescent="0.3">
      <c r="A102" s="31"/>
      <c r="B102" s="31"/>
      <c r="C102" s="32" t="s">
        <v>37</v>
      </c>
      <c r="D102" s="31" t="s">
        <v>62</v>
      </c>
      <c r="E102" s="31" t="s">
        <v>63</v>
      </c>
      <c r="F102" s="38" t="s">
        <v>3</v>
      </c>
      <c r="G102" s="33">
        <v>-73417</v>
      </c>
      <c r="H102" s="33"/>
      <c r="I102" s="33">
        <f t="shared" si="39"/>
        <v>-73417</v>
      </c>
      <c r="J102" s="33"/>
      <c r="K102" s="33">
        <v>44050.20001</v>
      </c>
      <c r="L102" s="57">
        <f t="shared" si="37"/>
        <v>-29366.79999</v>
      </c>
      <c r="M102" s="57"/>
      <c r="N102" s="19"/>
      <c r="O102" s="57">
        <f t="shared" si="40"/>
        <v>-29366.79999</v>
      </c>
    </row>
    <row r="103" spans="1:15" x14ac:dyDescent="0.3">
      <c r="A103" s="31"/>
      <c r="B103" s="31"/>
      <c r="C103" s="32" t="s">
        <v>37</v>
      </c>
      <c r="D103" s="31" t="s">
        <v>76</v>
      </c>
      <c r="E103" s="31" t="s">
        <v>77</v>
      </c>
      <c r="F103" s="38" t="s">
        <v>3</v>
      </c>
      <c r="G103" s="33">
        <v>-3992188</v>
      </c>
      <c r="H103" s="33"/>
      <c r="I103" s="33">
        <f t="shared" si="39"/>
        <v>-3992188</v>
      </c>
      <c r="J103" s="33"/>
      <c r="K103" s="33">
        <v>2118502.6404072298</v>
      </c>
      <c r="L103" s="57">
        <f t="shared" si="37"/>
        <v>-1873685.3595927702</v>
      </c>
      <c r="M103" s="57"/>
      <c r="N103" s="19"/>
      <c r="O103" s="57">
        <f t="shared" si="40"/>
        <v>-1873685.3595927702</v>
      </c>
    </row>
    <row r="104" spans="1:15" x14ac:dyDescent="0.3">
      <c r="A104" s="31"/>
      <c r="B104" s="31"/>
      <c r="C104" s="32" t="s">
        <v>37</v>
      </c>
      <c r="D104" s="31" t="s">
        <v>78</v>
      </c>
      <c r="E104" s="31" t="s">
        <v>79</v>
      </c>
      <c r="F104" s="38" t="s">
        <v>3</v>
      </c>
      <c r="G104" s="33">
        <v>-2000000</v>
      </c>
      <c r="H104" s="33"/>
      <c r="I104" s="33">
        <f t="shared" si="39"/>
        <v>-2000000</v>
      </c>
      <c r="J104" s="33"/>
      <c r="K104" s="33">
        <v>2000000.0000100001</v>
      </c>
      <c r="L104" s="57">
        <f t="shared" si="37"/>
        <v>1.0000076144933701E-5</v>
      </c>
      <c r="M104" s="57"/>
      <c r="N104" s="19"/>
      <c r="O104" s="57">
        <f t="shared" si="40"/>
        <v>1.0000076144933701E-5</v>
      </c>
    </row>
    <row r="105" spans="1:15" x14ac:dyDescent="0.3">
      <c r="A105" s="31"/>
      <c r="B105" s="31"/>
      <c r="C105" s="32" t="s">
        <v>37</v>
      </c>
      <c r="D105" s="31" t="s">
        <v>80</v>
      </c>
      <c r="E105" s="31" t="s">
        <v>81</v>
      </c>
      <c r="F105" s="38" t="s">
        <v>3</v>
      </c>
      <c r="G105" s="33">
        <v>-1340000</v>
      </c>
      <c r="H105" s="33"/>
      <c r="I105" s="33">
        <f t="shared" si="39"/>
        <v>-1340000</v>
      </c>
      <c r="J105" s="33"/>
      <c r="K105" s="33">
        <v>820000.00000999984</v>
      </c>
      <c r="L105" s="57">
        <f t="shared" si="37"/>
        <v>-519999.99999000016</v>
      </c>
      <c r="M105" s="57"/>
      <c r="N105" s="19"/>
      <c r="O105" s="57">
        <f t="shared" si="40"/>
        <v>-519999.99999000016</v>
      </c>
    </row>
    <row r="106" spans="1:15" x14ac:dyDescent="0.3">
      <c r="A106" s="31"/>
      <c r="B106" s="31"/>
      <c r="C106" s="25" t="s">
        <v>37</v>
      </c>
      <c r="D106" s="38" t="s">
        <v>82</v>
      </c>
      <c r="E106" s="38" t="s">
        <v>83</v>
      </c>
      <c r="F106" s="38" t="s">
        <v>3</v>
      </c>
      <c r="G106" s="33">
        <v>-1480000</v>
      </c>
      <c r="H106" s="33"/>
      <c r="I106" s="33">
        <f t="shared" si="39"/>
        <v>-1480000</v>
      </c>
      <c r="J106" s="33"/>
      <c r="K106" s="33">
        <v>1480000.0000100001</v>
      </c>
      <c r="L106" s="57">
        <f t="shared" si="37"/>
        <v>1.0000076144933701E-5</v>
      </c>
      <c r="M106" s="57"/>
      <c r="N106" s="19"/>
      <c r="O106" s="57">
        <f t="shared" si="40"/>
        <v>1.0000076144933701E-5</v>
      </c>
    </row>
    <row r="107" spans="1:15" x14ac:dyDescent="0.3">
      <c r="A107" s="31"/>
      <c r="B107" s="31"/>
      <c r="C107" s="32" t="s">
        <v>37</v>
      </c>
      <c r="D107" s="31"/>
      <c r="E107" s="31" t="s">
        <v>18</v>
      </c>
      <c r="F107" s="31" t="s">
        <v>4</v>
      </c>
      <c r="G107" s="33">
        <v>-24466.666666666672</v>
      </c>
      <c r="H107" s="33"/>
      <c r="I107" s="33">
        <f t="shared" si="39"/>
        <v>-24466.666666666672</v>
      </c>
      <c r="J107" s="33"/>
      <c r="K107" s="33">
        <v>12233.000019999999</v>
      </c>
      <c r="L107" s="57">
        <f t="shared" si="37"/>
        <v>-12233.666646666672</v>
      </c>
      <c r="M107" s="57"/>
      <c r="N107" s="19"/>
      <c r="O107" s="57">
        <f t="shared" si="40"/>
        <v>-12233.666646666672</v>
      </c>
    </row>
    <row r="108" spans="1:15" x14ac:dyDescent="0.3">
      <c r="A108" s="31"/>
      <c r="B108" s="31"/>
      <c r="C108" s="32" t="s">
        <v>85</v>
      </c>
      <c r="D108" s="31" t="s">
        <v>86</v>
      </c>
      <c r="E108" s="31" t="s">
        <v>87</v>
      </c>
      <c r="F108" s="31" t="s">
        <v>3</v>
      </c>
      <c r="G108" s="33">
        <v>-20200</v>
      </c>
      <c r="H108" s="33"/>
      <c r="I108" s="33">
        <f t="shared" si="39"/>
        <v>-20200</v>
      </c>
      <c r="J108" s="33"/>
      <c r="K108" s="33">
        <v>20200.00001</v>
      </c>
      <c r="L108" s="57">
        <f t="shared" si="37"/>
        <v>9.9999997473787516E-6</v>
      </c>
      <c r="M108" s="57"/>
      <c r="N108" s="19"/>
      <c r="O108" s="57">
        <f t="shared" si="40"/>
        <v>9.9999997473787516E-6</v>
      </c>
    </row>
    <row r="109" spans="1:15" ht="12.75" customHeight="1" x14ac:dyDescent="0.3">
      <c r="A109" s="31"/>
      <c r="B109" s="31"/>
      <c r="C109" s="32" t="s">
        <v>85</v>
      </c>
      <c r="D109" s="31" t="s">
        <v>93</v>
      </c>
      <c r="E109" s="31" t="s">
        <v>94</v>
      </c>
      <c r="F109" s="31" t="s">
        <v>3</v>
      </c>
      <c r="G109" s="33">
        <v>-3200</v>
      </c>
      <c r="H109" s="33"/>
      <c r="I109" s="33">
        <f t="shared" si="39"/>
        <v>-3200</v>
      </c>
      <c r="J109" s="33"/>
      <c r="K109" s="33">
        <v>2000.00001</v>
      </c>
      <c r="L109" s="57">
        <f t="shared" si="37"/>
        <v>-1199.99999</v>
      </c>
      <c r="M109" s="57"/>
      <c r="N109" s="19"/>
      <c r="O109" s="57">
        <f t="shared" si="40"/>
        <v>-1199.99999</v>
      </c>
    </row>
    <row r="110" spans="1:15" x14ac:dyDescent="0.3">
      <c r="A110" s="31"/>
      <c r="B110" s="31"/>
      <c r="C110" s="32" t="s">
        <v>39</v>
      </c>
      <c r="D110" s="31" t="s">
        <v>62</v>
      </c>
      <c r="E110" s="31" t="s">
        <v>63</v>
      </c>
      <c r="F110" s="31" t="s">
        <v>3</v>
      </c>
      <c r="G110" s="33">
        <v>-169917</v>
      </c>
      <c r="H110" s="33"/>
      <c r="I110" s="33">
        <f t="shared" si="39"/>
        <v>-169917</v>
      </c>
      <c r="J110" s="33"/>
      <c r="K110" s="33">
        <v>169917.00000999999</v>
      </c>
      <c r="L110" s="57">
        <f t="shared" si="37"/>
        <v>9.9999888334423304E-6</v>
      </c>
      <c r="M110" s="57"/>
      <c r="N110" s="19"/>
      <c r="O110" s="57">
        <f t="shared" si="40"/>
        <v>9.9999888334423304E-6</v>
      </c>
    </row>
    <row r="111" spans="1:15" x14ac:dyDescent="0.3">
      <c r="A111" s="31"/>
      <c r="B111" s="31"/>
      <c r="C111" s="25" t="s">
        <v>39</v>
      </c>
      <c r="D111" s="38"/>
      <c r="E111" s="38" t="s">
        <v>18</v>
      </c>
      <c r="F111" s="31" t="s">
        <v>4</v>
      </c>
      <c r="G111" s="33">
        <v>-179749.6</v>
      </c>
      <c r="H111" s="33"/>
      <c r="I111" s="33">
        <f t="shared" si="39"/>
        <v>-179749.6</v>
      </c>
      <c r="J111" s="33"/>
      <c r="K111" s="33">
        <v>97196.666706666685</v>
      </c>
      <c r="L111" s="57">
        <f t="shared" si="37"/>
        <v>-82552.933293333321</v>
      </c>
      <c r="M111" s="57"/>
      <c r="N111" s="19"/>
      <c r="O111" s="57">
        <f t="shared" si="40"/>
        <v>-82552.933293333321</v>
      </c>
    </row>
    <row r="112" spans="1:15" ht="12.75" customHeight="1" x14ac:dyDescent="0.3">
      <c r="A112" s="31"/>
      <c r="B112" s="31"/>
      <c r="C112" s="32" t="s">
        <v>42</v>
      </c>
      <c r="D112" s="31" t="s">
        <v>62</v>
      </c>
      <c r="E112" s="31" t="s">
        <v>63</v>
      </c>
      <c r="F112" s="31" t="s">
        <v>3</v>
      </c>
      <c r="G112" s="33">
        <v>-38333.333333333299</v>
      </c>
      <c r="H112" s="33"/>
      <c r="I112" s="33">
        <f t="shared" si="39"/>
        <v>-38333.333333333299</v>
      </c>
      <c r="J112" s="33"/>
      <c r="K112" s="33">
        <v>38333.333343333303</v>
      </c>
      <c r="L112" s="57">
        <f t="shared" si="37"/>
        <v>1.0000003385357559E-5</v>
      </c>
      <c r="M112" s="57"/>
      <c r="N112" s="19"/>
      <c r="O112" s="57">
        <f t="shared" si="40"/>
        <v>1.0000003385357559E-5</v>
      </c>
    </row>
    <row r="114" spans="1:16" s="27" customFormat="1" ht="21" customHeight="1" x14ac:dyDescent="0.3">
      <c r="A114" s="63" t="s">
        <v>114</v>
      </c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0"/>
    </row>
    <row r="115" spans="1:16" s="27" customFormat="1" ht="15" customHeight="1" x14ac:dyDescent="0.3">
      <c r="A115" s="69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0"/>
    </row>
    <row r="116" spans="1:16" x14ac:dyDescent="0.3">
      <c r="A116" s="53"/>
      <c r="B116" s="53"/>
      <c r="C116" s="53"/>
      <c r="D116" s="53"/>
      <c r="E116" s="53"/>
      <c r="F116" s="53"/>
      <c r="G116" s="53"/>
      <c r="H116" s="53"/>
    </row>
  </sheetData>
  <autoFilter ref="A14:I112" xr:uid="{00000000-0001-0000-0000-000000000000}"/>
  <mergeCells count="5">
    <mergeCell ref="A17:B17"/>
    <mergeCell ref="A37:B37"/>
    <mergeCell ref="A62:B62"/>
    <mergeCell ref="E2:O3"/>
    <mergeCell ref="A114:O115"/>
  </mergeCells>
  <phoneticPr fontId="17" type="noConversion"/>
  <pageMargins left="0.7" right="0.7" top="0.75" bottom="0.75" header="0.3" footer="0.3"/>
  <pageSetup paperSize="9" scale="76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 TRAM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2023-12-05T14:25:10Z</cp:lastPrinted>
  <dcterms:created xsi:type="dcterms:W3CDTF">2022-12-29T16:07:12Z</dcterms:created>
  <dcterms:modified xsi:type="dcterms:W3CDTF">2023-12-13T10:59:12Z</dcterms:modified>
</cp:coreProperties>
</file>